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mc:AlternateContent xmlns:mc="http://schemas.openxmlformats.org/markup-compatibility/2006">
    <mc:Choice Requires="x15">
      <x15ac:absPath xmlns:x15ac="http://schemas.microsoft.com/office/spreadsheetml/2010/11/ac" url="L:\Zakázky\1814 - Město Kolín - Rekonstrukce Táboritská, Prokopa Velikého, Jateční, Lipanská - PD\Projekty\PD\lipanská\rozpočet podklady\"/>
    </mc:Choice>
  </mc:AlternateContent>
  <xr:revisionPtr revIDLastSave="0" documentId="13_ncr:1_{5D121E2F-69DB-4094-9397-19CB65BC5365}" xr6:coauthVersionLast="45" xr6:coauthVersionMax="45" xr10:uidLastSave="{00000000-0000-0000-0000-000000000000}"/>
  <bookViews>
    <workbookView xWindow="-120" yWindow="-120" windowWidth="29040" windowHeight="15840" activeTab="3" xr2:uid="{00000000-000D-0000-FFFF-FFFF00000000}"/>
  </bookViews>
  <sheets>
    <sheet name="Rekapitulace stavby" sheetId="7" r:id="rId1"/>
    <sheet name="Kanalizace" sheetId="6" r:id="rId2"/>
    <sheet name="Komunikace" sheetId="4" r:id="rId3"/>
    <sheet name="VO" sheetId="3" r:id="rId4"/>
  </sheets>
  <externalReferences>
    <externalReference r:id="rId5"/>
  </externalReferences>
  <definedNames>
    <definedName name="_xlnm.Print_Area" localSheetId="1">Kanalizace!$A$3:$L$1435</definedName>
    <definedName name="_xlnm.Print_Area" localSheetId="2">Komunikace!$A$3:$L$175</definedName>
    <definedName name="_xlnm.Print_Area" localSheetId="0">'Rekapitulace stavby'!$A$3:$AR$57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27" i="6" l="1"/>
  <c r="P128" i="6"/>
  <c r="P127" i="6" s="1"/>
  <c r="P126" i="6" s="1"/>
  <c r="P125" i="6" s="1"/>
  <c r="R128" i="6"/>
  <c r="T128" i="6"/>
  <c r="T127" i="6" s="1"/>
  <c r="P137" i="6"/>
  <c r="R137" i="6"/>
  <c r="T137" i="6"/>
  <c r="P146" i="6"/>
  <c r="R146" i="6"/>
  <c r="T146" i="6"/>
  <c r="P182" i="6"/>
  <c r="R182" i="6"/>
  <c r="T182" i="6"/>
  <c r="P219" i="6"/>
  <c r="R219" i="6"/>
  <c r="T219" i="6"/>
  <c r="P256" i="6"/>
  <c r="R256" i="6"/>
  <c r="T256" i="6"/>
  <c r="P292" i="6"/>
  <c r="R292" i="6"/>
  <c r="T292" i="6"/>
  <c r="P328" i="6"/>
  <c r="R328" i="6"/>
  <c r="T328" i="6"/>
  <c r="P364" i="6"/>
  <c r="R364" i="6"/>
  <c r="T364" i="6"/>
  <c r="P400" i="6"/>
  <c r="R400" i="6"/>
  <c r="T400" i="6"/>
  <c r="P436" i="6"/>
  <c r="R436" i="6"/>
  <c r="T436" i="6"/>
  <c r="P473" i="6"/>
  <c r="R473" i="6"/>
  <c r="T473" i="6"/>
  <c r="P510" i="6"/>
  <c r="R510" i="6"/>
  <c r="T510" i="6"/>
  <c r="P548" i="6"/>
  <c r="R548" i="6"/>
  <c r="T548" i="6"/>
  <c r="P583" i="6"/>
  <c r="R583" i="6"/>
  <c r="T583" i="6"/>
  <c r="R619" i="6"/>
  <c r="P620" i="6"/>
  <c r="P619" i="6" s="1"/>
  <c r="R620" i="6"/>
  <c r="T620" i="6"/>
  <c r="T619" i="6" s="1"/>
  <c r="P637" i="6"/>
  <c r="R637" i="6"/>
  <c r="T637" i="6"/>
  <c r="P654" i="6"/>
  <c r="R654" i="6"/>
  <c r="T654" i="6"/>
  <c r="P671" i="6"/>
  <c r="R671" i="6"/>
  <c r="T671" i="6"/>
  <c r="T688" i="6"/>
  <c r="P689" i="6"/>
  <c r="R689" i="6"/>
  <c r="R688" i="6" s="1"/>
  <c r="T689" i="6"/>
  <c r="P718" i="6"/>
  <c r="P688" i="6" s="1"/>
  <c r="R718" i="6"/>
  <c r="T718" i="6"/>
  <c r="R747" i="6"/>
  <c r="P748" i="6"/>
  <c r="P747" i="6" s="1"/>
  <c r="R748" i="6"/>
  <c r="T748" i="6"/>
  <c r="T747" i="6" s="1"/>
  <c r="P784" i="6"/>
  <c r="P783" i="6" s="1"/>
  <c r="R784" i="6"/>
  <c r="T784" i="6"/>
  <c r="T783" i="6" s="1"/>
  <c r="P793" i="6"/>
  <c r="R793" i="6"/>
  <c r="R783" i="6" s="1"/>
  <c r="T793" i="6"/>
  <c r="P803" i="6"/>
  <c r="R803" i="6"/>
  <c r="T803" i="6"/>
  <c r="P813" i="6"/>
  <c r="R813" i="6"/>
  <c r="T813" i="6"/>
  <c r="P839" i="6"/>
  <c r="R839" i="6"/>
  <c r="T839" i="6"/>
  <c r="P855" i="6"/>
  <c r="R855" i="6"/>
  <c r="T855" i="6"/>
  <c r="P871" i="6"/>
  <c r="R871" i="6"/>
  <c r="T871" i="6"/>
  <c r="P882" i="6"/>
  <c r="R882" i="6"/>
  <c r="T882" i="6"/>
  <c r="P892" i="6"/>
  <c r="R892" i="6"/>
  <c r="T892" i="6"/>
  <c r="P902" i="6"/>
  <c r="R902" i="6"/>
  <c r="T902" i="6"/>
  <c r="P911" i="6"/>
  <c r="R911" i="6"/>
  <c r="T911" i="6"/>
  <c r="P924" i="6"/>
  <c r="R924" i="6"/>
  <c r="T924" i="6"/>
  <c r="P934" i="6"/>
  <c r="R934" i="6"/>
  <c r="T934" i="6"/>
  <c r="P944" i="6"/>
  <c r="R944" i="6"/>
  <c r="T944" i="6"/>
  <c r="P969" i="6"/>
  <c r="R969" i="6"/>
  <c r="T969" i="6"/>
  <c r="P985" i="6"/>
  <c r="R985" i="6"/>
  <c r="T985" i="6"/>
  <c r="P1016" i="6"/>
  <c r="R1016" i="6"/>
  <c r="T1016" i="6"/>
  <c r="P1027" i="6"/>
  <c r="R1027" i="6"/>
  <c r="T1027" i="6"/>
  <c r="P1038" i="6"/>
  <c r="R1038" i="6"/>
  <c r="T1038" i="6"/>
  <c r="P1053" i="6"/>
  <c r="R1053" i="6"/>
  <c r="T1053" i="6"/>
  <c r="P1063" i="6"/>
  <c r="R1063" i="6"/>
  <c r="T1063" i="6"/>
  <c r="P1073" i="6"/>
  <c r="R1073" i="6"/>
  <c r="T1073" i="6"/>
  <c r="P1088" i="6"/>
  <c r="R1088" i="6"/>
  <c r="T1088" i="6"/>
  <c r="P1103" i="6"/>
  <c r="R1103" i="6"/>
  <c r="T1103" i="6"/>
  <c r="P1122" i="6"/>
  <c r="R1122" i="6"/>
  <c r="T1122" i="6"/>
  <c r="P1137" i="6"/>
  <c r="R1137" i="6"/>
  <c r="T1137" i="6"/>
  <c r="P1147" i="6"/>
  <c r="R1147" i="6"/>
  <c r="T1147" i="6"/>
  <c r="P1158" i="6"/>
  <c r="R1158" i="6"/>
  <c r="T1158" i="6"/>
  <c r="P1168" i="6"/>
  <c r="R1168" i="6"/>
  <c r="T1168" i="6"/>
  <c r="P1185" i="6"/>
  <c r="R1185" i="6"/>
  <c r="T1185" i="6"/>
  <c r="P1198" i="6"/>
  <c r="R1198" i="6"/>
  <c r="T1198" i="6"/>
  <c r="P1208" i="6"/>
  <c r="R1208" i="6"/>
  <c r="T1208" i="6"/>
  <c r="P1221" i="6"/>
  <c r="R1221" i="6"/>
  <c r="T1221" i="6"/>
  <c r="P1236" i="6"/>
  <c r="R1236" i="6"/>
  <c r="T1236" i="6"/>
  <c r="P1251" i="6"/>
  <c r="R1251" i="6"/>
  <c r="T1251" i="6"/>
  <c r="P1276" i="6"/>
  <c r="R1276" i="6"/>
  <c r="T1276" i="6"/>
  <c r="P1301" i="6"/>
  <c r="P1302" i="6"/>
  <c r="R1302" i="6"/>
  <c r="R1301" i="6" s="1"/>
  <c r="T1302" i="6"/>
  <c r="P1322" i="6"/>
  <c r="R1322" i="6"/>
  <c r="T1322" i="6"/>
  <c r="T1301" i="6" s="1"/>
  <c r="P1335" i="6"/>
  <c r="R1335" i="6"/>
  <c r="T1335" i="6"/>
  <c r="P1349" i="6"/>
  <c r="R1349" i="6"/>
  <c r="T1349" i="6"/>
  <c r="P1363" i="6"/>
  <c r="R1363" i="6"/>
  <c r="T1363" i="6"/>
  <c r="P1378" i="6"/>
  <c r="T1378" i="6"/>
  <c r="P1379" i="6"/>
  <c r="R1379" i="6"/>
  <c r="R1378" i="6" s="1"/>
  <c r="T1379" i="6"/>
  <c r="P1382" i="6"/>
  <c r="P1383" i="6"/>
  <c r="R1383" i="6"/>
  <c r="R1382" i="6" s="1"/>
  <c r="T1383" i="6"/>
  <c r="P1421" i="6"/>
  <c r="R1421" i="6"/>
  <c r="T1421" i="6"/>
  <c r="T1382" i="6" s="1"/>
  <c r="T126" i="6" l="1"/>
  <c r="T125" i="6" s="1"/>
  <c r="R126" i="6"/>
  <c r="R125" i="6" s="1"/>
  <c r="F26" i="6"/>
  <c r="F23" i="6"/>
  <c r="F20" i="6"/>
  <c r="F17" i="6"/>
  <c r="F14" i="6"/>
  <c r="F12" i="4"/>
  <c r="F24" i="4"/>
  <c r="F21" i="4"/>
  <c r="F18" i="4"/>
  <c r="F15" i="4"/>
  <c r="J22" i="4"/>
  <c r="J21" i="4"/>
  <c r="J19" i="4"/>
  <c r="J18" i="4"/>
  <c r="J16" i="4"/>
  <c r="J15" i="4"/>
  <c r="J13" i="4"/>
  <c r="J12" i="4"/>
  <c r="J17" i="6"/>
  <c r="J15" i="6"/>
  <c r="J14" i="6"/>
  <c r="BK1421" i="6"/>
  <c r="BI1421" i="6"/>
  <c r="BH1421" i="6"/>
  <c r="BG1421" i="6"/>
  <c r="BF1421" i="6"/>
  <c r="J1421" i="6"/>
  <c r="BE1421" i="6" s="1"/>
  <c r="BK1383" i="6"/>
  <c r="BI1383" i="6"/>
  <c r="BH1383" i="6"/>
  <c r="BG1383" i="6"/>
  <c r="BF1383" i="6"/>
  <c r="J1383" i="6"/>
  <c r="BE1383" i="6" s="1"/>
  <c r="BK1379" i="6"/>
  <c r="BK1378" i="6" s="1"/>
  <c r="J1378" i="6" s="1"/>
  <c r="J104" i="6" s="1"/>
  <c r="BI1379" i="6"/>
  <c r="BH1379" i="6"/>
  <c r="BG1379" i="6"/>
  <c r="BF1379" i="6"/>
  <c r="J1379" i="6"/>
  <c r="BE1379" i="6" s="1"/>
  <c r="BK1363" i="6"/>
  <c r="BI1363" i="6"/>
  <c r="BH1363" i="6"/>
  <c r="BG1363" i="6"/>
  <c r="BF1363" i="6"/>
  <c r="J1363" i="6"/>
  <c r="BE1363" i="6" s="1"/>
  <c r="BK1349" i="6"/>
  <c r="BI1349" i="6"/>
  <c r="BH1349" i="6"/>
  <c r="BG1349" i="6"/>
  <c r="BF1349" i="6"/>
  <c r="J1349" i="6"/>
  <c r="BE1349" i="6" s="1"/>
  <c r="BK1335" i="6"/>
  <c r="BI1335" i="6"/>
  <c r="BH1335" i="6"/>
  <c r="BG1335" i="6"/>
  <c r="BF1335" i="6"/>
  <c r="J1335" i="6"/>
  <c r="BE1335" i="6" s="1"/>
  <c r="BK1322" i="6"/>
  <c r="BI1322" i="6"/>
  <c r="BH1322" i="6"/>
  <c r="BG1322" i="6"/>
  <c r="BF1322" i="6"/>
  <c r="J1322" i="6"/>
  <c r="BE1322" i="6" s="1"/>
  <c r="BK1302" i="6"/>
  <c r="BI1302" i="6"/>
  <c r="BH1302" i="6"/>
  <c r="BG1302" i="6"/>
  <c r="BF1302" i="6"/>
  <c r="J1302" i="6"/>
  <c r="BE1302" i="6" s="1"/>
  <c r="BK1276" i="6"/>
  <c r="BI1276" i="6"/>
  <c r="BH1276" i="6"/>
  <c r="BG1276" i="6"/>
  <c r="BF1276" i="6"/>
  <c r="J1276" i="6"/>
  <c r="BE1276" i="6" s="1"/>
  <c r="BK1251" i="6"/>
  <c r="BI1251" i="6"/>
  <c r="BH1251" i="6"/>
  <c r="BG1251" i="6"/>
  <c r="BF1251" i="6"/>
  <c r="J1251" i="6"/>
  <c r="BE1251" i="6" s="1"/>
  <c r="BK1236" i="6"/>
  <c r="BI1236" i="6"/>
  <c r="BH1236" i="6"/>
  <c r="BG1236" i="6"/>
  <c r="BF1236" i="6"/>
  <c r="J1236" i="6"/>
  <c r="BE1236" i="6" s="1"/>
  <c r="BK1221" i="6"/>
  <c r="BI1221" i="6"/>
  <c r="BH1221" i="6"/>
  <c r="BG1221" i="6"/>
  <c r="BF1221" i="6"/>
  <c r="J1221" i="6"/>
  <c r="BE1221" i="6" s="1"/>
  <c r="BK1208" i="6"/>
  <c r="BI1208" i="6"/>
  <c r="BH1208" i="6"/>
  <c r="BG1208" i="6"/>
  <c r="BF1208" i="6"/>
  <c r="J1208" i="6"/>
  <c r="BE1208" i="6" s="1"/>
  <c r="BK1198" i="6"/>
  <c r="BI1198" i="6"/>
  <c r="BH1198" i="6"/>
  <c r="BG1198" i="6"/>
  <c r="BF1198" i="6"/>
  <c r="J1198" i="6"/>
  <c r="BE1198" i="6" s="1"/>
  <c r="BK1185" i="6"/>
  <c r="BI1185" i="6"/>
  <c r="BH1185" i="6"/>
  <c r="BG1185" i="6"/>
  <c r="BF1185" i="6"/>
  <c r="J1185" i="6"/>
  <c r="BE1185" i="6" s="1"/>
  <c r="BK1168" i="6"/>
  <c r="BI1168" i="6"/>
  <c r="BH1168" i="6"/>
  <c r="BG1168" i="6"/>
  <c r="BF1168" i="6"/>
  <c r="J1168" i="6"/>
  <c r="BE1168" i="6" s="1"/>
  <c r="BK1158" i="6"/>
  <c r="BI1158" i="6"/>
  <c r="BH1158" i="6"/>
  <c r="BG1158" i="6"/>
  <c r="BF1158" i="6"/>
  <c r="J1158" i="6"/>
  <c r="BE1158" i="6" s="1"/>
  <c r="BK1147" i="6"/>
  <c r="BI1147" i="6"/>
  <c r="BH1147" i="6"/>
  <c r="BG1147" i="6"/>
  <c r="BF1147" i="6"/>
  <c r="J1147" i="6"/>
  <c r="BE1147" i="6" s="1"/>
  <c r="BK1137" i="6"/>
  <c r="BI1137" i="6"/>
  <c r="BH1137" i="6"/>
  <c r="BG1137" i="6"/>
  <c r="BF1137" i="6"/>
  <c r="J1137" i="6"/>
  <c r="BE1137" i="6" s="1"/>
  <c r="BK1122" i="6"/>
  <c r="BI1122" i="6"/>
  <c r="BH1122" i="6"/>
  <c r="BG1122" i="6"/>
  <c r="BF1122" i="6"/>
  <c r="J1122" i="6"/>
  <c r="BE1122" i="6" s="1"/>
  <c r="BK1103" i="6"/>
  <c r="BI1103" i="6"/>
  <c r="BH1103" i="6"/>
  <c r="BG1103" i="6"/>
  <c r="BF1103" i="6"/>
  <c r="J1103" i="6"/>
  <c r="BE1103" i="6" s="1"/>
  <c r="BK1088" i="6"/>
  <c r="BI1088" i="6"/>
  <c r="BH1088" i="6"/>
  <c r="BG1088" i="6"/>
  <c r="BF1088" i="6"/>
  <c r="J1088" i="6"/>
  <c r="BE1088" i="6" s="1"/>
  <c r="BK1073" i="6"/>
  <c r="BI1073" i="6"/>
  <c r="BH1073" i="6"/>
  <c r="BG1073" i="6"/>
  <c r="BF1073" i="6"/>
  <c r="J1073" i="6"/>
  <c r="BE1073" i="6" s="1"/>
  <c r="BK1063" i="6"/>
  <c r="BI1063" i="6"/>
  <c r="BH1063" i="6"/>
  <c r="BG1063" i="6"/>
  <c r="BF1063" i="6"/>
  <c r="J1063" i="6"/>
  <c r="BE1063" i="6" s="1"/>
  <c r="BK1053" i="6"/>
  <c r="BI1053" i="6"/>
  <c r="BH1053" i="6"/>
  <c r="BG1053" i="6"/>
  <c r="BF1053" i="6"/>
  <c r="J1053" i="6"/>
  <c r="BE1053" i="6" s="1"/>
  <c r="BK1038" i="6"/>
  <c r="BI1038" i="6"/>
  <c r="BH1038" i="6"/>
  <c r="BG1038" i="6"/>
  <c r="BF1038" i="6"/>
  <c r="J1038" i="6"/>
  <c r="BE1038" i="6" s="1"/>
  <c r="BK1027" i="6"/>
  <c r="BI1027" i="6"/>
  <c r="BH1027" i="6"/>
  <c r="BG1027" i="6"/>
  <c r="BF1027" i="6"/>
  <c r="J1027" i="6"/>
  <c r="BE1027" i="6" s="1"/>
  <c r="BK1016" i="6"/>
  <c r="BI1016" i="6"/>
  <c r="BH1016" i="6"/>
  <c r="BG1016" i="6"/>
  <c r="BF1016" i="6"/>
  <c r="J1016" i="6"/>
  <c r="BE1016" i="6" s="1"/>
  <c r="BK985" i="6"/>
  <c r="BI985" i="6"/>
  <c r="BH985" i="6"/>
  <c r="BG985" i="6"/>
  <c r="BF985" i="6"/>
  <c r="J985" i="6"/>
  <c r="BE985" i="6" s="1"/>
  <c r="BK969" i="6"/>
  <c r="BI969" i="6"/>
  <c r="BH969" i="6"/>
  <c r="BG969" i="6"/>
  <c r="BF969" i="6"/>
  <c r="J969" i="6"/>
  <c r="BE969" i="6" s="1"/>
  <c r="BK944" i="6"/>
  <c r="BI944" i="6"/>
  <c r="BH944" i="6"/>
  <c r="BG944" i="6"/>
  <c r="BF944" i="6"/>
  <c r="J944" i="6"/>
  <c r="BE944" i="6" s="1"/>
  <c r="BK934" i="6"/>
  <c r="BI934" i="6"/>
  <c r="BH934" i="6"/>
  <c r="BG934" i="6"/>
  <c r="BF934" i="6"/>
  <c r="J934" i="6"/>
  <c r="BE934" i="6" s="1"/>
  <c r="BK924" i="6"/>
  <c r="BI924" i="6"/>
  <c r="BH924" i="6"/>
  <c r="BG924" i="6"/>
  <c r="BF924" i="6"/>
  <c r="J924" i="6"/>
  <c r="BE924" i="6" s="1"/>
  <c r="BK911" i="6"/>
  <c r="BI911" i="6"/>
  <c r="BH911" i="6"/>
  <c r="BG911" i="6"/>
  <c r="BF911" i="6"/>
  <c r="J911" i="6"/>
  <c r="BE911" i="6" s="1"/>
  <c r="BK902" i="6"/>
  <c r="BI902" i="6"/>
  <c r="BH902" i="6"/>
  <c r="BG902" i="6"/>
  <c r="BF902" i="6"/>
  <c r="J902" i="6"/>
  <c r="BE902" i="6" s="1"/>
  <c r="BK892" i="6"/>
  <c r="BI892" i="6"/>
  <c r="BH892" i="6"/>
  <c r="BG892" i="6"/>
  <c r="BF892" i="6"/>
  <c r="J892" i="6"/>
  <c r="BE892" i="6" s="1"/>
  <c r="BK882" i="6"/>
  <c r="BI882" i="6"/>
  <c r="BH882" i="6"/>
  <c r="BG882" i="6"/>
  <c r="BF882" i="6"/>
  <c r="J882" i="6"/>
  <c r="BE882" i="6" s="1"/>
  <c r="BK871" i="6"/>
  <c r="BI871" i="6"/>
  <c r="BH871" i="6"/>
  <c r="BG871" i="6"/>
  <c r="BF871" i="6"/>
  <c r="J871" i="6"/>
  <c r="BE871" i="6" s="1"/>
  <c r="BK855" i="6"/>
  <c r="BI855" i="6"/>
  <c r="BH855" i="6"/>
  <c r="BG855" i="6"/>
  <c r="BF855" i="6"/>
  <c r="J855" i="6"/>
  <c r="BE855" i="6" s="1"/>
  <c r="BK839" i="6"/>
  <c r="BI839" i="6"/>
  <c r="BH839" i="6"/>
  <c r="BG839" i="6"/>
  <c r="BF839" i="6"/>
  <c r="J839" i="6"/>
  <c r="BE839" i="6" s="1"/>
  <c r="BK813" i="6"/>
  <c r="BI813" i="6"/>
  <c r="BH813" i="6"/>
  <c r="BG813" i="6"/>
  <c r="BF813" i="6"/>
  <c r="J813" i="6"/>
  <c r="BE813" i="6" s="1"/>
  <c r="BK803" i="6"/>
  <c r="BI803" i="6"/>
  <c r="BH803" i="6"/>
  <c r="BG803" i="6"/>
  <c r="BF803" i="6"/>
  <c r="J803" i="6"/>
  <c r="BE803" i="6" s="1"/>
  <c r="BK793" i="6"/>
  <c r="BI793" i="6"/>
  <c r="BH793" i="6"/>
  <c r="BG793" i="6"/>
  <c r="BF793" i="6"/>
  <c r="J793" i="6"/>
  <c r="BE793" i="6" s="1"/>
  <c r="BK784" i="6"/>
  <c r="BI784" i="6"/>
  <c r="BH784" i="6"/>
  <c r="BG784" i="6"/>
  <c r="BF784" i="6"/>
  <c r="J784" i="6"/>
  <c r="BE784" i="6" s="1"/>
  <c r="BK748" i="6"/>
  <c r="BK747" i="6" s="1"/>
  <c r="J747" i="6" s="1"/>
  <c r="J101" i="6" s="1"/>
  <c r="BI748" i="6"/>
  <c r="BH748" i="6"/>
  <c r="BG748" i="6"/>
  <c r="BF748" i="6"/>
  <c r="J748" i="6"/>
  <c r="BE748" i="6" s="1"/>
  <c r="BK718" i="6"/>
  <c r="BI718" i="6"/>
  <c r="BH718" i="6"/>
  <c r="BG718" i="6"/>
  <c r="BF718" i="6"/>
  <c r="J718" i="6"/>
  <c r="BE718" i="6" s="1"/>
  <c r="BK689" i="6"/>
  <c r="BI689" i="6"/>
  <c r="BH689" i="6"/>
  <c r="BG689" i="6"/>
  <c r="BF689" i="6"/>
  <c r="J689" i="6"/>
  <c r="BE689" i="6" s="1"/>
  <c r="BK671" i="6"/>
  <c r="BI671" i="6"/>
  <c r="BH671" i="6"/>
  <c r="BG671" i="6"/>
  <c r="BF671" i="6"/>
  <c r="J671" i="6"/>
  <c r="BE671" i="6" s="1"/>
  <c r="BK654" i="6"/>
  <c r="BI654" i="6"/>
  <c r="BH654" i="6"/>
  <c r="BG654" i="6"/>
  <c r="BF654" i="6"/>
  <c r="J654" i="6"/>
  <c r="BE654" i="6" s="1"/>
  <c r="BK637" i="6"/>
  <c r="BI637" i="6"/>
  <c r="BH637" i="6"/>
  <c r="BG637" i="6"/>
  <c r="BF637" i="6"/>
  <c r="J637" i="6"/>
  <c r="BE637" i="6" s="1"/>
  <c r="BK620" i="6"/>
  <c r="BI620" i="6"/>
  <c r="BH620" i="6"/>
  <c r="BG620" i="6"/>
  <c r="BF620" i="6"/>
  <c r="J620" i="6"/>
  <c r="BE620" i="6" s="1"/>
  <c r="BK583" i="6"/>
  <c r="BI583" i="6"/>
  <c r="BH583" i="6"/>
  <c r="BG583" i="6"/>
  <c r="BF583" i="6"/>
  <c r="J583" i="6"/>
  <c r="BE583" i="6" s="1"/>
  <c r="BK548" i="6"/>
  <c r="BI548" i="6"/>
  <c r="BH548" i="6"/>
  <c r="BG548" i="6"/>
  <c r="BF548" i="6"/>
  <c r="J548" i="6"/>
  <c r="BE548" i="6" s="1"/>
  <c r="BK510" i="6"/>
  <c r="BI510" i="6"/>
  <c r="BH510" i="6"/>
  <c r="BG510" i="6"/>
  <c r="BF510" i="6"/>
  <c r="J510" i="6"/>
  <c r="BE510" i="6" s="1"/>
  <c r="BK473" i="6"/>
  <c r="BI473" i="6"/>
  <c r="BH473" i="6"/>
  <c r="BG473" i="6"/>
  <c r="BF473" i="6"/>
  <c r="J473" i="6"/>
  <c r="BE473" i="6" s="1"/>
  <c r="BK436" i="6"/>
  <c r="BI436" i="6"/>
  <c r="BH436" i="6"/>
  <c r="BG436" i="6"/>
  <c r="BF436" i="6"/>
  <c r="J436" i="6"/>
  <c r="BE436" i="6" s="1"/>
  <c r="BK400" i="6"/>
  <c r="BI400" i="6"/>
  <c r="BH400" i="6"/>
  <c r="BG400" i="6"/>
  <c r="BF400" i="6"/>
  <c r="J400" i="6"/>
  <c r="BE400" i="6" s="1"/>
  <c r="BK364" i="6"/>
  <c r="BI364" i="6"/>
  <c r="BH364" i="6"/>
  <c r="BG364" i="6"/>
  <c r="BF364" i="6"/>
  <c r="J364" i="6"/>
  <c r="BE364" i="6" s="1"/>
  <c r="BK328" i="6"/>
  <c r="BI328" i="6"/>
  <c r="BH328" i="6"/>
  <c r="BG328" i="6"/>
  <c r="BF328" i="6"/>
  <c r="J328" i="6"/>
  <c r="BE328" i="6" s="1"/>
  <c r="BK292" i="6"/>
  <c r="BI292" i="6"/>
  <c r="BH292" i="6"/>
  <c r="BG292" i="6"/>
  <c r="BF292" i="6"/>
  <c r="J292" i="6"/>
  <c r="BE292" i="6" s="1"/>
  <c r="BK256" i="6"/>
  <c r="BI256" i="6"/>
  <c r="BH256" i="6"/>
  <c r="BG256" i="6"/>
  <c r="BF256" i="6"/>
  <c r="J256" i="6"/>
  <c r="BE256" i="6" s="1"/>
  <c r="BK219" i="6"/>
  <c r="BI219" i="6"/>
  <c r="BH219" i="6"/>
  <c r="BG219" i="6"/>
  <c r="BF219" i="6"/>
  <c r="J219" i="6"/>
  <c r="BE219" i="6" s="1"/>
  <c r="BK182" i="6"/>
  <c r="BI182" i="6"/>
  <c r="BH182" i="6"/>
  <c r="BG182" i="6"/>
  <c r="BF182" i="6"/>
  <c r="J182" i="6"/>
  <c r="BE182" i="6" s="1"/>
  <c r="BK146" i="6"/>
  <c r="BI146" i="6"/>
  <c r="BH146" i="6"/>
  <c r="BG146" i="6"/>
  <c r="BF146" i="6"/>
  <c r="J146" i="6"/>
  <c r="BE146" i="6" s="1"/>
  <c r="BK137" i="6"/>
  <c r="BI137" i="6"/>
  <c r="BH137" i="6"/>
  <c r="BG137" i="6"/>
  <c r="BF137" i="6"/>
  <c r="J137" i="6"/>
  <c r="BE137" i="6" s="1"/>
  <c r="BK128" i="6"/>
  <c r="BI128" i="6"/>
  <c r="BH128" i="6"/>
  <c r="BG128" i="6"/>
  <c r="BF128" i="6"/>
  <c r="J128" i="6"/>
  <c r="BE128" i="6" s="1"/>
  <c r="J122" i="6"/>
  <c r="F122" i="6"/>
  <c r="J121" i="6"/>
  <c r="F121" i="6"/>
  <c r="F119" i="6"/>
  <c r="E117" i="6"/>
  <c r="J92" i="6"/>
  <c r="F92" i="6"/>
  <c r="J91" i="6"/>
  <c r="F91" i="6"/>
  <c r="F89" i="6"/>
  <c r="E87" i="6"/>
  <c r="J37" i="6"/>
  <c r="J36" i="6"/>
  <c r="J35" i="6"/>
  <c r="J12" i="6"/>
  <c r="J119" i="6" s="1"/>
  <c r="E7" i="6"/>
  <c r="E115" i="6" s="1"/>
  <c r="BK1301" i="6" l="1"/>
  <c r="J1301" i="6" s="1"/>
  <c r="J103" i="6" s="1"/>
  <c r="BK1382" i="6"/>
  <c r="J1382" i="6" s="1"/>
  <c r="J105" i="6" s="1"/>
  <c r="BK783" i="6"/>
  <c r="J783" i="6" s="1"/>
  <c r="J102" i="6" s="1"/>
  <c r="BK619" i="6"/>
  <c r="J619" i="6" s="1"/>
  <c r="J99" i="6" s="1"/>
  <c r="J33" i="6"/>
  <c r="F34" i="6"/>
  <c r="F36" i="6"/>
  <c r="BK127" i="6"/>
  <c r="J127" i="6" s="1"/>
  <c r="J98" i="6" s="1"/>
  <c r="BK688" i="6"/>
  <c r="J688" i="6" s="1"/>
  <c r="J100" i="6" s="1"/>
  <c r="F33" i="6"/>
  <c r="J34" i="6"/>
  <c r="E85" i="6"/>
  <c r="F35" i="6"/>
  <c r="F37" i="6"/>
  <c r="J89" i="6"/>
  <c r="AK30" i="7"/>
  <c r="BK126" i="6" l="1"/>
  <c r="J126" i="6" s="1"/>
  <c r="J97" i="6" s="1"/>
  <c r="J10" i="4"/>
  <c r="BD55" i="7"/>
  <c r="BC55" i="7"/>
  <c r="BC54" i="7" s="1"/>
  <c r="BB55" i="7"/>
  <c r="BB54" i="7" s="1"/>
  <c r="BA55" i="7"/>
  <c r="BA54" i="7" s="1"/>
  <c r="AZ55" i="7"/>
  <c r="AY55" i="7"/>
  <c r="AX55" i="7"/>
  <c r="AW55" i="7"/>
  <c r="AV55" i="7"/>
  <c r="AU55" i="7"/>
  <c r="AU54" i="7" s="1"/>
  <c r="AT55" i="7"/>
  <c r="BD54" i="7"/>
  <c r="W33" i="7" s="1"/>
  <c r="AZ54" i="7"/>
  <c r="AV54" i="7"/>
  <c r="AT54" i="7" s="1"/>
  <c r="AS54" i="7"/>
  <c r="AM50" i="7"/>
  <c r="L50" i="7"/>
  <c r="AM49" i="7"/>
  <c r="L49" i="7"/>
  <c r="AM47" i="7"/>
  <c r="L47" i="7"/>
  <c r="L45" i="7"/>
  <c r="L44" i="7"/>
  <c r="F57" i="3"/>
  <c r="F56" i="3"/>
  <c r="F48" i="3"/>
  <c r="F47" i="3"/>
  <c r="D46" i="3"/>
  <c r="F46" i="3" s="1"/>
  <c r="A46" i="3"/>
  <c r="A47" i="3" s="1"/>
  <c r="A48" i="3" s="1"/>
  <c r="D45" i="3"/>
  <c r="F45" i="3" s="1"/>
  <c r="A45" i="3"/>
  <c r="F44" i="3"/>
  <c r="D43" i="3"/>
  <c r="F43" i="3" s="1"/>
  <c r="D39" i="3"/>
  <c r="F39" i="3" s="1"/>
  <c r="D38" i="3"/>
  <c r="F38" i="3" s="1"/>
  <c r="F37" i="3"/>
  <c r="D36" i="3"/>
  <c r="F36" i="3" s="1"/>
  <c r="D35" i="3"/>
  <c r="F35" i="3" s="1"/>
  <c r="F31" i="3"/>
  <c r="D30" i="3"/>
  <c r="F30" i="3" s="1"/>
  <c r="D29" i="3"/>
  <c r="F29" i="3" s="1"/>
  <c r="F28" i="3"/>
  <c r="F27" i="3"/>
  <c r="F26" i="3"/>
  <c r="F25" i="3"/>
  <c r="F24" i="3"/>
  <c r="F22" i="3"/>
  <c r="D22" i="3"/>
  <c r="D21" i="3"/>
  <c r="F21" i="3" s="1"/>
  <c r="F20" i="3"/>
  <c r="D20" i="3"/>
  <c r="D19" i="3"/>
  <c r="F19" i="3" s="1"/>
  <c r="F18" i="3"/>
  <c r="F17" i="3"/>
  <c r="D17" i="3"/>
  <c r="F16" i="3"/>
  <c r="D15" i="3"/>
  <c r="F15" i="3" s="1"/>
  <c r="F14" i="3"/>
  <c r="D14" i="3"/>
  <c r="F13" i="3"/>
  <c r="F12" i="3"/>
  <c r="F11" i="3"/>
  <c r="F10" i="3"/>
  <c r="F9" i="3"/>
  <c r="F8" i="3"/>
  <c r="A8" i="3"/>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5" i="3" s="1"/>
  <c r="A36" i="3" s="1"/>
  <c r="A37" i="3" s="1"/>
  <c r="A38" i="3" s="1"/>
  <c r="A39" i="3" s="1"/>
  <c r="F7" i="3"/>
  <c r="W31" i="7" l="1"/>
  <c r="AX54" i="7"/>
  <c r="BK125" i="6"/>
  <c r="J125" i="6" s="1"/>
  <c r="J30" i="6" s="1"/>
  <c r="AG55" i="7" s="1"/>
  <c r="AN55" i="7" s="1"/>
  <c r="F41" i="3"/>
  <c r="F59" i="3"/>
  <c r="AW54" i="7"/>
  <c r="AY54" i="7"/>
  <c r="W32" i="7"/>
  <c r="F49" i="3"/>
  <c r="D23" i="3"/>
  <c r="F23" i="3" s="1"/>
  <c r="F32" i="3" s="1"/>
  <c r="J96" i="6" l="1"/>
  <c r="F61" i="3"/>
  <c r="AG57" i="7" s="1"/>
  <c r="AN57" i="7" s="1"/>
  <c r="J39" i="6"/>
  <c r="BK173" i="4"/>
  <c r="BK172" i="4" s="1"/>
  <c r="J172" i="4" s="1"/>
  <c r="J67" i="4" s="1"/>
  <c r="BI173" i="4"/>
  <c r="BH173" i="4"/>
  <c r="BG173" i="4"/>
  <c r="BF173" i="4"/>
  <c r="T173" i="4"/>
  <c r="R173" i="4"/>
  <c r="R172" i="4" s="1"/>
  <c r="P173" i="4"/>
  <c r="P172" i="4" s="1"/>
  <c r="J173" i="4"/>
  <c r="BE173" i="4" s="1"/>
  <c r="T172" i="4"/>
  <c r="BK171" i="4"/>
  <c r="BI171" i="4"/>
  <c r="BH171" i="4"/>
  <c r="BG171" i="4"/>
  <c r="BF171" i="4"/>
  <c r="T171" i="4"/>
  <c r="R171" i="4"/>
  <c r="P171" i="4"/>
  <c r="J171" i="4"/>
  <c r="BE171" i="4" s="1"/>
  <c r="BK170" i="4"/>
  <c r="BI170" i="4"/>
  <c r="BH170" i="4"/>
  <c r="BG170" i="4"/>
  <c r="BF170" i="4"/>
  <c r="T170" i="4"/>
  <c r="R170" i="4"/>
  <c r="P170" i="4"/>
  <c r="P169" i="4" s="1"/>
  <c r="J170" i="4"/>
  <c r="BE170" i="4" s="1"/>
  <c r="R169" i="4"/>
  <c r="BK168" i="4"/>
  <c r="BK167" i="4" s="1"/>
  <c r="J167" i="4" s="1"/>
  <c r="J65" i="4" s="1"/>
  <c r="BI168" i="4"/>
  <c r="BH168" i="4"/>
  <c r="BG168" i="4"/>
  <c r="BF168" i="4"/>
  <c r="T168" i="4"/>
  <c r="R168" i="4"/>
  <c r="R167" i="4" s="1"/>
  <c r="P168" i="4"/>
  <c r="J168" i="4"/>
  <c r="BE168" i="4" s="1"/>
  <c r="T167" i="4"/>
  <c r="P167" i="4"/>
  <c r="BK166" i="4"/>
  <c r="BI166" i="4"/>
  <c r="BH166" i="4"/>
  <c r="BG166" i="4"/>
  <c r="BF166" i="4"/>
  <c r="T166" i="4"/>
  <c r="R166" i="4"/>
  <c r="P166" i="4"/>
  <c r="J166" i="4"/>
  <c r="BE166" i="4" s="1"/>
  <c r="BK165" i="4"/>
  <c r="BI165" i="4"/>
  <c r="BH165" i="4"/>
  <c r="BG165" i="4"/>
  <c r="BF165" i="4"/>
  <c r="T165" i="4"/>
  <c r="R165" i="4"/>
  <c r="P165" i="4"/>
  <c r="J165" i="4"/>
  <c r="BE165" i="4" s="1"/>
  <c r="BK164" i="4"/>
  <c r="BI164" i="4"/>
  <c r="BH164" i="4"/>
  <c r="BG164" i="4"/>
  <c r="BF164" i="4"/>
  <c r="T164" i="4"/>
  <c r="T163" i="4" s="1"/>
  <c r="R164" i="4"/>
  <c r="P164" i="4"/>
  <c r="J164" i="4"/>
  <c r="BE164" i="4" s="1"/>
  <c r="R163" i="4"/>
  <c r="R162" i="4" s="1"/>
  <c r="BK160" i="4"/>
  <c r="BI160" i="4"/>
  <c r="BH160" i="4"/>
  <c r="BG160" i="4"/>
  <c r="BF160" i="4"/>
  <c r="T160" i="4"/>
  <c r="R160" i="4"/>
  <c r="P160" i="4"/>
  <c r="J160" i="4"/>
  <c r="BE160" i="4" s="1"/>
  <c r="BK158" i="4"/>
  <c r="BK157" i="4" s="1"/>
  <c r="J157" i="4" s="1"/>
  <c r="J62" i="4" s="1"/>
  <c r="BI158" i="4"/>
  <c r="BH158" i="4"/>
  <c r="BG158" i="4"/>
  <c r="BF158" i="4"/>
  <c r="T158" i="4"/>
  <c r="T157" i="4" s="1"/>
  <c r="R158" i="4"/>
  <c r="R157" i="4" s="1"/>
  <c r="P158" i="4"/>
  <c r="J158" i="4"/>
  <c r="BE158" i="4" s="1"/>
  <c r="BK155" i="4"/>
  <c r="BI155" i="4"/>
  <c r="BH155" i="4"/>
  <c r="BG155" i="4"/>
  <c r="BF155" i="4"/>
  <c r="T155" i="4"/>
  <c r="R155" i="4"/>
  <c r="P155" i="4"/>
  <c r="J155" i="4"/>
  <c r="BE155" i="4" s="1"/>
  <c r="BK153" i="4"/>
  <c r="BI153" i="4"/>
  <c r="BH153" i="4"/>
  <c r="BG153" i="4"/>
  <c r="BF153" i="4"/>
  <c r="T153" i="4"/>
  <c r="R153" i="4"/>
  <c r="P153" i="4"/>
  <c r="J153" i="4"/>
  <c r="BE153" i="4" s="1"/>
  <c r="BK152" i="4"/>
  <c r="BI152" i="4"/>
  <c r="BH152" i="4"/>
  <c r="BG152" i="4"/>
  <c r="BF152" i="4"/>
  <c r="T152" i="4"/>
  <c r="R152" i="4"/>
  <c r="P152" i="4"/>
  <c r="J152" i="4"/>
  <c r="BE152" i="4" s="1"/>
  <c r="BK151" i="4"/>
  <c r="BI151" i="4"/>
  <c r="BH151" i="4"/>
  <c r="BG151" i="4"/>
  <c r="BF151" i="4"/>
  <c r="T151" i="4"/>
  <c r="T148" i="4" s="1"/>
  <c r="R151" i="4"/>
  <c r="P151" i="4"/>
  <c r="J151" i="4"/>
  <c r="BE151" i="4" s="1"/>
  <c r="BK150" i="4"/>
  <c r="BI150" i="4"/>
  <c r="BH150" i="4"/>
  <c r="BG150" i="4"/>
  <c r="BF150" i="4"/>
  <c r="T150" i="4"/>
  <c r="R150" i="4"/>
  <c r="P150" i="4"/>
  <c r="J150" i="4"/>
  <c r="BE150" i="4" s="1"/>
  <c r="BK149" i="4"/>
  <c r="BI149" i="4"/>
  <c r="BH149" i="4"/>
  <c r="BG149" i="4"/>
  <c r="BF149" i="4"/>
  <c r="T149" i="4"/>
  <c r="R149" i="4"/>
  <c r="P149" i="4"/>
  <c r="P148" i="4" s="1"/>
  <c r="J149" i="4"/>
  <c r="BE149" i="4" s="1"/>
  <c r="BK147" i="4"/>
  <c r="BI147" i="4"/>
  <c r="BH147" i="4"/>
  <c r="BG147" i="4"/>
  <c r="BF147" i="4"/>
  <c r="T147" i="4"/>
  <c r="R147" i="4"/>
  <c r="P147" i="4"/>
  <c r="J147" i="4"/>
  <c r="BE147" i="4" s="1"/>
  <c r="BK146" i="4"/>
  <c r="BI146" i="4"/>
  <c r="BH146" i="4"/>
  <c r="BG146" i="4"/>
  <c r="BF146" i="4"/>
  <c r="T146" i="4"/>
  <c r="R146" i="4"/>
  <c r="P146" i="4"/>
  <c r="J146" i="4"/>
  <c r="BE146" i="4" s="1"/>
  <c r="BK144" i="4"/>
  <c r="BI144" i="4"/>
  <c r="BH144" i="4"/>
  <c r="BG144" i="4"/>
  <c r="BF144" i="4"/>
  <c r="T144" i="4"/>
  <c r="R144" i="4"/>
  <c r="P144" i="4"/>
  <c r="J144" i="4"/>
  <c r="BE144" i="4" s="1"/>
  <c r="BK142" i="4"/>
  <c r="BI142" i="4"/>
  <c r="BH142" i="4"/>
  <c r="BG142" i="4"/>
  <c r="BF142" i="4"/>
  <c r="T142" i="4"/>
  <c r="R142" i="4"/>
  <c r="P142" i="4"/>
  <c r="J142" i="4"/>
  <c r="BE142" i="4" s="1"/>
  <c r="BK141" i="4"/>
  <c r="BI141" i="4"/>
  <c r="BH141" i="4"/>
  <c r="BG141" i="4"/>
  <c r="BF141" i="4"/>
  <c r="T141" i="4"/>
  <c r="R141" i="4"/>
  <c r="P141" i="4"/>
  <c r="J141" i="4"/>
  <c r="BE141" i="4" s="1"/>
  <c r="BK139" i="4"/>
  <c r="BI139" i="4"/>
  <c r="BH139" i="4"/>
  <c r="BG139" i="4"/>
  <c r="BF139" i="4"/>
  <c r="T139" i="4"/>
  <c r="R139" i="4"/>
  <c r="P139" i="4"/>
  <c r="J139" i="4"/>
  <c r="BE139" i="4" s="1"/>
  <c r="BK138" i="4"/>
  <c r="BI138" i="4"/>
  <c r="BH138" i="4"/>
  <c r="BG138" i="4"/>
  <c r="BF138" i="4"/>
  <c r="T138" i="4"/>
  <c r="R138" i="4"/>
  <c r="P138" i="4"/>
  <c r="J138" i="4"/>
  <c r="BE138"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32" i="4"/>
  <c r="BI132" i="4"/>
  <c r="BH132" i="4"/>
  <c r="BG132" i="4"/>
  <c r="BF132" i="4"/>
  <c r="T132" i="4"/>
  <c r="R132" i="4"/>
  <c r="P132" i="4"/>
  <c r="J132" i="4"/>
  <c r="BE132" i="4" s="1"/>
  <c r="BK131" i="4"/>
  <c r="BI131" i="4"/>
  <c r="BH131" i="4"/>
  <c r="BG131" i="4"/>
  <c r="BF131" i="4"/>
  <c r="T131" i="4"/>
  <c r="R131" i="4"/>
  <c r="P131" i="4"/>
  <c r="J131" i="4"/>
  <c r="BE131" i="4" s="1"/>
  <c r="BK130" i="4"/>
  <c r="BI130" i="4"/>
  <c r="BH130" i="4"/>
  <c r="BG130" i="4"/>
  <c r="BF130" i="4"/>
  <c r="T130" i="4"/>
  <c r="R130" i="4"/>
  <c r="P130" i="4"/>
  <c r="J130" i="4"/>
  <c r="BE130" i="4" s="1"/>
  <c r="BK129" i="4"/>
  <c r="BI129" i="4"/>
  <c r="BH129" i="4"/>
  <c r="BG129" i="4"/>
  <c r="BF129" i="4"/>
  <c r="T129" i="4"/>
  <c r="R129" i="4"/>
  <c r="P129" i="4"/>
  <c r="J129" i="4"/>
  <c r="BE129"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T122" i="4" s="1"/>
  <c r="R123" i="4"/>
  <c r="P123" i="4"/>
  <c r="J123" i="4"/>
  <c r="BE123" i="4" s="1"/>
  <c r="R122" i="4"/>
  <c r="BK120" i="4"/>
  <c r="BI120" i="4"/>
  <c r="BH120" i="4"/>
  <c r="BG120" i="4"/>
  <c r="BF120" i="4"/>
  <c r="T120" i="4"/>
  <c r="R120" i="4"/>
  <c r="P120" i="4"/>
  <c r="J120" i="4"/>
  <c r="BE120" i="4" s="1"/>
  <c r="BK119" i="4"/>
  <c r="BI119" i="4"/>
  <c r="BH119" i="4"/>
  <c r="BG119" i="4"/>
  <c r="BF119" i="4"/>
  <c r="T119" i="4"/>
  <c r="R119" i="4"/>
  <c r="R118" i="4" s="1"/>
  <c r="P119" i="4"/>
  <c r="J119" i="4"/>
  <c r="BE119" i="4" s="1"/>
  <c r="T118" i="4"/>
  <c r="P118" i="4"/>
  <c r="BK117" i="4"/>
  <c r="BI117" i="4"/>
  <c r="BH117" i="4"/>
  <c r="BG117" i="4"/>
  <c r="BF117" i="4"/>
  <c r="T117" i="4"/>
  <c r="R117" i="4"/>
  <c r="P117" i="4"/>
  <c r="J117" i="4"/>
  <c r="BE117" i="4" s="1"/>
  <c r="BK115" i="4"/>
  <c r="BI115" i="4"/>
  <c r="BH115" i="4"/>
  <c r="BG115" i="4"/>
  <c r="BF115" i="4"/>
  <c r="T115" i="4"/>
  <c r="R115" i="4"/>
  <c r="P115" i="4"/>
  <c r="J115" i="4"/>
  <c r="BE115" i="4" s="1"/>
  <c r="BK113" i="4"/>
  <c r="BI113" i="4"/>
  <c r="BH113" i="4"/>
  <c r="BG113" i="4"/>
  <c r="BF113" i="4"/>
  <c r="T113" i="4"/>
  <c r="R113" i="4"/>
  <c r="P113" i="4"/>
  <c r="J113" i="4"/>
  <c r="BE113" i="4" s="1"/>
  <c r="BK111" i="4"/>
  <c r="BI111" i="4"/>
  <c r="BH111" i="4"/>
  <c r="BG111" i="4"/>
  <c r="BF111" i="4"/>
  <c r="T111" i="4"/>
  <c r="R111" i="4"/>
  <c r="P111" i="4"/>
  <c r="J111" i="4"/>
  <c r="BE111" i="4" s="1"/>
  <c r="BK109" i="4"/>
  <c r="BI109" i="4"/>
  <c r="BH109" i="4"/>
  <c r="BG109" i="4"/>
  <c r="BF109" i="4"/>
  <c r="T109" i="4"/>
  <c r="R109" i="4"/>
  <c r="P109" i="4"/>
  <c r="J109" i="4"/>
  <c r="BE109" i="4" s="1"/>
  <c r="BK107" i="4"/>
  <c r="BI107" i="4"/>
  <c r="BH107" i="4"/>
  <c r="BG107" i="4"/>
  <c r="BF107" i="4"/>
  <c r="T107" i="4"/>
  <c r="R107" i="4"/>
  <c r="R102" i="4" s="1"/>
  <c r="P107" i="4"/>
  <c r="J107" i="4"/>
  <c r="BE107" i="4" s="1"/>
  <c r="BK105" i="4"/>
  <c r="BI105" i="4"/>
  <c r="BH105" i="4"/>
  <c r="BG105" i="4"/>
  <c r="BF105" i="4"/>
  <c r="T105" i="4"/>
  <c r="R105" i="4"/>
  <c r="P105" i="4"/>
  <c r="J105" i="4"/>
  <c r="BE105" i="4" s="1"/>
  <c r="BK103" i="4"/>
  <c r="BI103" i="4"/>
  <c r="BH103" i="4"/>
  <c r="BG103" i="4"/>
  <c r="BF103" i="4"/>
  <c r="T103" i="4"/>
  <c r="R103" i="4"/>
  <c r="P103" i="4"/>
  <c r="J103" i="4"/>
  <c r="BE103" i="4" s="1"/>
  <c r="BK100" i="4"/>
  <c r="BI100" i="4"/>
  <c r="BH100" i="4"/>
  <c r="BG100" i="4"/>
  <c r="BF100" i="4"/>
  <c r="T100" i="4"/>
  <c r="R100" i="4"/>
  <c r="P100" i="4"/>
  <c r="J100" i="4"/>
  <c r="BE100" i="4" s="1"/>
  <c r="BK98" i="4"/>
  <c r="BI98" i="4"/>
  <c r="BH98" i="4"/>
  <c r="BG98" i="4"/>
  <c r="BF98" i="4"/>
  <c r="T98" i="4"/>
  <c r="R98" i="4"/>
  <c r="P98" i="4"/>
  <c r="J98" i="4"/>
  <c r="BE98" i="4" s="1"/>
  <c r="BK96" i="4"/>
  <c r="BI96" i="4"/>
  <c r="BH96" i="4"/>
  <c r="BG96" i="4"/>
  <c r="BF96" i="4"/>
  <c r="T96" i="4"/>
  <c r="R96" i="4"/>
  <c r="P96" i="4"/>
  <c r="J96" i="4"/>
  <c r="BE96" i="4" s="1"/>
  <c r="BK94" i="4"/>
  <c r="BI94" i="4"/>
  <c r="BH94" i="4"/>
  <c r="BG94" i="4"/>
  <c r="BF94" i="4"/>
  <c r="T94" i="4"/>
  <c r="R94" i="4"/>
  <c r="P94" i="4"/>
  <c r="J94" i="4"/>
  <c r="BE94" i="4" s="1"/>
  <c r="BK92" i="4"/>
  <c r="BI92" i="4"/>
  <c r="BH92" i="4"/>
  <c r="BG92" i="4"/>
  <c r="BF92" i="4"/>
  <c r="T92" i="4"/>
  <c r="R92" i="4"/>
  <c r="P92" i="4"/>
  <c r="J92" i="4"/>
  <c r="BE92" i="4" s="1"/>
  <c r="BK90" i="4"/>
  <c r="BI90" i="4"/>
  <c r="BH90" i="4"/>
  <c r="BG90" i="4"/>
  <c r="BF90" i="4"/>
  <c r="T90" i="4"/>
  <c r="T87" i="4" s="1"/>
  <c r="R90" i="4"/>
  <c r="P90" i="4"/>
  <c r="J90" i="4"/>
  <c r="BE90" i="4" s="1"/>
  <c r="BK88" i="4"/>
  <c r="BI88" i="4"/>
  <c r="BH88" i="4"/>
  <c r="BG88" i="4"/>
  <c r="BF88" i="4"/>
  <c r="T88" i="4"/>
  <c r="R88" i="4"/>
  <c r="P88" i="4"/>
  <c r="P87" i="4" s="1"/>
  <c r="J88" i="4"/>
  <c r="BE88" i="4" s="1"/>
  <c r="F79" i="4"/>
  <c r="E77" i="4"/>
  <c r="F48" i="4"/>
  <c r="E46" i="4"/>
  <c r="J35" i="4"/>
  <c r="J34" i="4"/>
  <c r="J33" i="4"/>
  <c r="J82" i="4"/>
  <c r="J81" i="4"/>
  <c r="F81" i="4"/>
  <c r="J48" i="4"/>
  <c r="P102" i="4" l="1"/>
  <c r="P86" i="4" s="1"/>
  <c r="R148" i="4"/>
  <c r="R87" i="4"/>
  <c r="R86" i="4" s="1"/>
  <c r="R85" i="4" s="1"/>
  <c r="P122" i="4"/>
  <c r="P163" i="4"/>
  <c r="T102" i="4"/>
  <c r="P157" i="4"/>
  <c r="T169" i="4"/>
  <c r="BK148" i="4"/>
  <c r="J148" i="4" s="1"/>
  <c r="J61" i="4" s="1"/>
  <c r="BK118" i="4"/>
  <c r="J118" i="4" s="1"/>
  <c r="J59" i="4" s="1"/>
  <c r="BK87" i="4"/>
  <c r="J87" i="4" s="1"/>
  <c r="J57" i="4" s="1"/>
  <c r="BK163" i="4"/>
  <c r="BK169" i="4"/>
  <c r="J169" i="4" s="1"/>
  <c r="J66" i="4" s="1"/>
  <c r="BK122" i="4"/>
  <c r="J122" i="4" s="1"/>
  <c r="J60" i="4" s="1"/>
  <c r="BK102" i="4"/>
  <c r="J102" i="4" s="1"/>
  <c r="J58" i="4" s="1"/>
  <c r="F33" i="4"/>
  <c r="F35" i="4"/>
  <c r="J32" i="4"/>
  <c r="J163" i="4"/>
  <c r="J64" i="4" s="1"/>
  <c r="F32" i="4"/>
  <c r="F34" i="4"/>
  <c r="J50" i="4"/>
  <c r="J79" i="4"/>
  <c r="F31" i="4"/>
  <c r="J31" i="4"/>
  <c r="F82" i="4"/>
  <c r="F51" i="4"/>
  <c r="J51" i="4"/>
  <c r="T86" i="4"/>
  <c r="P162" i="4"/>
  <c r="T162" i="4"/>
  <c r="F50" i="4"/>
  <c r="P85" i="4" l="1"/>
  <c r="BK162" i="4"/>
  <c r="J162" i="4" s="1"/>
  <c r="J63" i="4" s="1"/>
  <c r="BK86" i="4"/>
  <c r="J86" i="4" s="1"/>
  <c r="J56" i="4" s="1"/>
  <c r="BK85" i="4"/>
  <c r="J85" i="4" s="1"/>
  <c r="T85" i="4"/>
  <c r="J55" i="4" l="1"/>
  <c r="J28" i="4"/>
  <c r="J37" i="4" l="1"/>
  <c r="AG56" i="7"/>
  <c r="AN56" i="7" l="1"/>
  <c r="AN54" i="7" s="1"/>
  <c r="AG54" i="7"/>
  <c r="AK26" i="7" s="1"/>
  <c r="W29" i="7" l="1"/>
  <c r="AK29" i="7" s="1"/>
  <c r="AK35" i="7" s="1"/>
</calcChain>
</file>

<file path=xl/sharedStrings.xml><?xml version="1.0" encoding="utf-8"?>
<sst xmlns="http://schemas.openxmlformats.org/spreadsheetml/2006/main" count="14003" uniqueCount="821">
  <si>
    <t>Export Komplet</t>
  </si>
  <si>
    <t/>
  </si>
  <si>
    <t>2.0</t>
  </si>
  <si>
    <t>ZAMOK</t>
  </si>
  <si>
    <t>False</t>
  </si>
  <si>
    <t>{dbe62ff0-12d2-4d2e-b1ac-5802c2fe39cf}</t>
  </si>
  <si>
    <t>21</t>
  </si>
  <si>
    <t>15</t>
  </si>
  <si>
    <t>REKAPITULACE STAVBY</t>
  </si>
  <si>
    <t>v ---  níže se nacházejí doplnkové a pomocné údaje k sestavám  --- v</t>
  </si>
  <si>
    <t>Kód:</t>
  </si>
  <si>
    <t>000</t>
  </si>
  <si>
    <t>Stavba:</t>
  </si>
  <si>
    <t>Lipanská, Kolín</t>
  </si>
  <si>
    <t>KSO:</t>
  </si>
  <si>
    <t>CC-CZ:</t>
  </si>
  <si>
    <t>Místo:</t>
  </si>
  <si>
    <t>Kolín</t>
  </si>
  <si>
    <t>Datum:</t>
  </si>
  <si>
    <t>Zadavatel:</t>
  </si>
  <si>
    <t>IČ:</t>
  </si>
  <si>
    <t xml:space="preserve"> </t>
  </si>
  <si>
    <t>DIČ:</t>
  </si>
  <si>
    <t>Uchazeč:</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</si>
  <si>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</si>
  <si>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</si>
  <si>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</si>
  <si>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</si>
  <si>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</si>
  <si>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</si>
  <si>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</si>
  <si>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</si>
  <si>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</si>
  <si>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</si>
  <si>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</si>
  <si>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</si>
  <si>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</si>
  <si>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</si>
  <si>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</si>
  <si>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</si>
  <si>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</si>
  <si>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</si>
  <si>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</si>
  <si>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</si>
  <si>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</si>
  <si>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</si>
  <si>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</si>
  <si>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</si>
  <si>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</si>
  <si>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</si>
  <si>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</si>
  <si>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</si>
  <si>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</si>
  <si>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</si>
  <si>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</si>
  <si>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</si>
  <si>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</si>
  <si>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</si>
  <si>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</si>
  <si>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</si>
  <si>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</si>
  <si>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</si>
  <si>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</si>
  <si>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</si>
  <si>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</si>
  <si>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</si>
  <si>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</si>
  <si>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</si>
  <si>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</si>
  <si>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</si>
  <si>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</si>
  <si>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</si>
  <si>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</si>
  <si>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</si>
  <si>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</si>
  <si>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</si>
  <si>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</si>
  <si>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</si>
  <si>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</si>
  <si>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</si>
  <si>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</si>
  <si>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</si>
  <si>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</si>
  <si>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</si>
  <si>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</si>
  <si>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</si>
  <si>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</si>
  <si>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</si>
  <si>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</si>
  <si>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</si>
  <si>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</si>
  <si>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</si>
  <si>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</si>
  <si>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</si>
  <si>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</si>
  <si>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</si>
  <si>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</si>
  <si>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</si>
  <si>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</si>
  <si>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</si>
  <si>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</si>
  <si>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</si>
  <si>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</si>
  <si>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</si>
  <si>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</si>
  <si>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</si>
  <si>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</si>
  <si>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</si>
  <si>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m2</t>
  </si>
  <si>
    <t>CS ÚRS 2018 01</t>
  </si>
  <si>
    <t>4</t>
  </si>
  <si>
    <t>1930679728</t>
  </si>
  <si>
    <t>VV</t>
  </si>
  <si>
    <t>20*0,4</t>
  </si>
  <si>
    <t>113107124</t>
  </si>
  <si>
    <t>Odstranění podkladů nebo krytů s přemístěním hmot na skládku na vzdálenost do 3 m nebo s naložením na dopravní prostředek v ploše jednotlivě do 50 m2 z kameniva hrubého drceného, o tl. vrstvy přes 300 do 400 mm</t>
  </si>
  <si>
    <t>CS ÚRS 2017 02</t>
  </si>
  <si>
    <t>8283899</t>
  </si>
  <si>
    <t>875-145</t>
  </si>
  <si>
    <t>3</t>
  </si>
  <si>
    <t>113107141</t>
  </si>
  <si>
    <t>Odstranění podkladů nebo krytů ručně s přemístěním hmot na skládku na vzdálenost do 3 m nebo s naložením na dopravní prostředek živičných, o tl. vrstvy do 50 mm</t>
  </si>
  <si>
    <t>864215099</t>
  </si>
  <si>
    <t>20*0.4</t>
  </si>
  <si>
    <t>113154114</t>
  </si>
  <si>
    <t>Frézování živičného podkladu nebo krytu s naložením na dopravní prostředek plochy do 500 m2 bez překážek v trase pruhu šířky do 0,5 m, tloušťky vrstvy 100 mm</t>
  </si>
  <si>
    <t>-1135843501</t>
  </si>
  <si>
    <t>875</t>
  </si>
  <si>
    <t>5</t>
  </si>
  <si>
    <t>113201112</t>
  </si>
  <si>
    <t>Vytrhání obrub s vybouráním lože, s přemístěním hmot na skládku na vzdálenost do 3 m nebo s naložením na dopravní prostředek silničních ležatých</t>
  </si>
  <si>
    <t>m</t>
  </si>
  <si>
    <t>-1737877820</t>
  </si>
  <si>
    <t>135*2*0,1</t>
  </si>
  <si>
    <t>6</t>
  </si>
  <si>
    <t>132212101</t>
  </si>
  <si>
    <t>Hloubení zapažených i nezapažených rýh šířky do 600 mm ručním nebo pneumatickým nářadím  s urovnáním dna do předepsaného profilu a spádu v horninách tř. 3 soudržných</t>
  </si>
  <si>
    <t>m3</t>
  </si>
  <si>
    <t>1389512366</t>
  </si>
  <si>
    <t>6*0,6*0,5</t>
  </si>
  <si>
    <t>7</t>
  </si>
  <si>
    <t>181102302</t>
  </si>
  <si>
    <t>Úprava pláně na stavbách dálnic v zářezech mimo skalních se zhutněním</t>
  </si>
  <si>
    <t>-947295648</t>
  </si>
  <si>
    <t>Komunikace pozemní</t>
  </si>
  <si>
    <t>8</t>
  </si>
  <si>
    <t>564851114</t>
  </si>
  <si>
    <t>Podklad ze štěrkodrti ŠD s rozprostřením a zhutněním, po zhutnění tl. 180 mm</t>
  </si>
  <si>
    <t>-1929840099</t>
  </si>
  <si>
    <t>9</t>
  </si>
  <si>
    <t>567122114</t>
  </si>
  <si>
    <t>Podklad ze směsi stmelené cementem SC bez dilatačních spár, s rozprostřením a zhutněním SC C 8/10 (KSC I), po zhutnění tl. 150 mm</t>
  </si>
  <si>
    <t>382695603</t>
  </si>
  <si>
    <t>10</t>
  </si>
  <si>
    <t>573191111</t>
  </si>
  <si>
    <t>Postřik infiltrační kationaktivní emulzí v množství 1,00 kg/m2</t>
  </si>
  <si>
    <t>-861003156</t>
  </si>
  <si>
    <t>11</t>
  </si>
  <si>
    <t>573211106</t>
  </si>
  <si>
    <t>Postřik spojovací PS bez posypu kamenivem z asfaltu silničního, v množství 0,20 kg/m2</t>
  </si>
  <si>
    <t>498362556</t>
  </si>
  <si>
    <t>12</t>
  </si>
  <si>
    <t>577134131</t>
  </si>
  <si>
    <t>Asfaltový beton vrstva obrusná ACO 11 (ABS) s rozprostřením a se zhutněním z modifikovaného asfaltu v pruhu šířky do 3 m, po zhutnění tl. 40 mm</t>
  </si>
  <si>
    <t>-1145837673</t>
  </si>
  <si>
    <t>13</t>
  </si>
  <si>
    <t>577155132</t>
  </si>
  <si>
    <t>Asfaltový beton vrstva ložní ACL 16 (ABH) s rozprostřením a zhutněním z modifikovaného asfaltu v pruhu šířky do 3 m, po zhutnění tl. 60 mm</t>
  </si>
  <si>
    <t>1077970242</t>
  </si>
  <si>
    <t>14</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</si>
  <si>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</si>
  <si>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</si>
  <si>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-1503899256</t>
  </si>
  <si>
    <t>20*0,8</t>
  </si>
  <si>
    <t>M</t>
  </si>
  <si>
    <t>592450XX</t>
  </si>
  <si>
    <t>dlažba skladebná betonová základní pro nevidomé 20 x 10 x 8 cm barevná</t>
  </si>
  <si>
    <t>-1722748976</t>
  </si>
  <si>
    <t>Trubní vedení</t>
  </si>
  <si>
    <t>16</t>
  </si>
  <si>
    <t>899231111</t>
  </si>
  <si>
    <t>Výšková úprava uličního vstupu nebo vpusti do 200 mm  zvýšením mříže</t>
  </si>
  <si>
    <t>kus</t>
  </si>
  <si>
    <t>650885413</t>
  </si>
  <si>
    <t>17</t>
  </si>
  <si>
    <t>899431111</t>
  </si>
  <si>
    <t>Výšková úprava uličního vstupu nebo vpusti do 200 mm zvýšením krycího hrnce, šoupěte nebo hydrantu bez úpravy armatur</t>
  </si>
  <si>
    <t>-465163385</t>
  </si>
  <si>
    <t>20</t>
  </si>
  <si>
    <t>Ostatní konstrukce a práce-bourání</t>
  </si>
  <si>
    <t>18</t>
  </si>
  <si>
    <t>914111111</t>
  </si>
  <si>
    <t>Montáž svislé dopravní značky základní velikosti do 1 m2 objímkami na sloupky nebo konzoly</t>
  </si>
  <si>
    <t>1370675212</t>
  </si>
  <si>
    <t>19</t>
  </si>
  <si>
    <t>404455190</t>
  </si>
  <si>
    <t>značka dopravní svislá retroreflexní fólie tř. 1, FeZn-Al rám.  500 x 700 mm</t>
  </si>
  <si>
    <t>-1060443975</t>
  </si>
  <si>
    <t>914511112</t>
  </si>
  <si>
    <t>Montáž sloupku dopravních značek délky do 3,5 m do hliníkové patky</t>
  </si>
  <si>
    <t>827525898</t>
  </si>
  <si>
    <t>404452350</t>
  </si>
  <si>
    <t>sloupek Al 60 - 350</t>
  </si>
  <si>
    <t>2132222377</t>
  </si>
  <si>
    <t>22</t>
  </si>
  <si>
    <t>404452400</t>
  </si>
  <si>
    <t>patka hliníková pro sloupek D 60 mm</t>
  </si>
  <si>
    <t>-1357888421</t>
  </si>
  <si>
    <t>23</t>
  </si>
  <si>
    <t>404452530</t>
  </si>
  <si>
    <t>víčko plastové na sloupek 60</t>
  </si>
  <si>
    <t>-659273752</t>
  </si>
  <si>
    <t>24</t>
  </si>
  <si>
    <t>404452560</t>
  </si>
  <si>
    <t>upínací svorka na sloupek D 60 mm</t>
  </si>
  <si>
    <t>-1233886669</t>
  </si>
  <si>
    <t>25</t>
  </si>
  <si>
    <t>915111115</t>
  </si>
  <si>
    <t>Vodorovné dopravní značení stříkané barvou  dělící čára šířky 125 mm souvislá žlutá základní</t>
  </si>
  <si>
    <t>724838830</t>
  </si>
  <si>
    <t>26</t>
  </si>
  <si>
    <t>91511111x</t>
  </si>
  <si>
    <t>Vodorovné dopravní značení stříkané barvou dělící čára šířky 125 mm  bílá retroreflexní</t>
  </si>
  <si>
    <t>1799344108</t>
  </si>
  <si>
    <t>27</t>
  </si>
  <si>
    <t>915131112</t>
  </si>
  <si>
    <t>Vodorovné dopravní značení stříkané barvou  přechody pro chodce, šipky, symboly bílé retroreflexní</t>
  </si>
  <si>
    <t>CS ÚRS 2018 02</t>
  </si>
  <si>
    <t>202636655</t>
  </si>
  <si>
    <t>28</t>
  </si>
  <si>
    <t>915211116</t>
  </si>
  <si>
    <t>Vodorovné dopravní značení stříkaným plastem  dělící čára šířky 125 mm souvislá žlutá retroreflexní</t>
  </si>
  <si>
    <t>1470400358</t>
  </si>
  <si>
    <t>29</t>
  </si>
  <si>
    <t>91521111x</t>
  </si>
  <si>
    <t>Vodorovné dopravní značení stříkaným plastem dělící čára šířky 125 mm bílá retroreflexní</t>
  </si>
  <si>
    <t>-79463538</t>
  </si>
  <si>
    <t>30</t>
  </si>
  <si>
    <t>915231112</t>
  </si>
  <si>
    <t>Vodorovné dopravní značení stříkaným plastem  přechody pro chodce, šipky, symboly nápisy bílé retroreflexní</t>
  </si>
  <si>
    <t>-579615866</t>
  </si>
  <si>
    <t>31</t>
  </si>
  <si>
    <t>915611111</t>
  </si>
  <si>
    <t>Předznačení pro vodorovné značení stříkané barvou nebo prováděné z nátěrových hmot liniové dělicí čáry, vodicí proužky</t>
  </si>
  <si>
    <t>-183843058</t>
  </si>
  <si>
    <t>32</t>
  </si>
  <si>
    <t>916231213</t>
  </si>
  <si>
    <t>Osazení chodníkového obrubníku betonového se zřízením lože, s vyplněním a zatřením spár cementovou maltou stojatého s boční opěrou z betonu prostého, do lože z betonu prostého</t>
  </si>
  <si>
    <t>1252732137</t>
  </si>
  <si>
    <t>27+3*6</t>
  </si>
  <si>
    <t>33</t>
  </si>
  <si>
    <t>59217031.LSV</t>
  </si>
  <si>
    <t>SILNIČNÍ OBRUBNÍK, 1000x150x250 mm</t>
  </si>
  <si>
    <t>-654441858</t>
  </si>
  <si>
    <t>34</t>
  </si>
  <si>
    <t>919112213</t>
  </si>
  <si>
    <t>Řezání spár pro vytvoření komůrky š 10 mm hl 25 mm pro těsnící zálivku v živičném krytu</t>
  </si>
  <si>
    <t>2047708571</t>
  </si>
  <si>
    <t>14+13+135</t>
  </si>
  <si>
    <t>35</t>
  </si>
  <si>
    <t>919122112</t>
  </si>
  <si>
    <t>Těsnění spár zálivkou za tepla pro komůrky š 10 mm hl 25 mm s těsnicím profilem</t>
  </si>
  <si>
    <t>-1870455998</t>
  </si>
  <si>
    <t>36</t>
  </si>
  <si>
    <t>919735112</t>
  </si>
  <si>
    <t>Řezání stávajícího živičného krytu nebo podkladu  hloubky přes 50 do 100 mm</t>
  </si>
  <si>
    <t>-105059674</t>
  </si>
  <si>
    <t>37</t>
  </si>
  <si>
    <t>9351141XX</t>
  </si>
  <si>
    <t xml:space="preserve">Štěrbinový odvodňovací betonový žlab se základem z betonu prostého a s obetonováním  se spádem dna </t>
  </si>
  <si>
    <t>-1719484654</t>
  </si>
  <si>
    <t>997</t>
  </si>
  <si>
    <t>Přesun sutě</t>
  </si>
  <si>
    <t>38</t>
  </si>
  <si>
    <t>997211521</t>
  </si>
  <si>
    <t>Vodorovná doprava suti nebo vybouraných hmot vybouraných hmot se složením a hrubým urovnáním nebo s přeložením na jiný dopravní prostředek kromě lodi, na vzdálenost do 1 km</t>
  </si>
  <si>
    <t>t</t>
  </si>
  <si>
    <t>-1436832609</t>
  </si>
  <si>
    <t>39</t>
  </si>
  <si>
    <t>997211529</t>
  </si>
  <si>
    <t>Vodorovná doprava suti nebo vybouraných hmot vybouraných hmot se složením a hrubým urovnáním nebo s přeložením na jiný dopravní prostředek kromě lodi, na vzdálenost Příplatek k ceně za každý další i započatý 1 km přes 1 km</t>
  </si>
  <si>
    <t>-73732688</t>
  </si>
  <si>
    <t>40</t>
  </si>
  <si>
    <t>997211612</t>
  </si>
  <si>
    <t>Nakládání suti nebo vybouraných hmot na dopravní prostředky pro vodorovnou dopravu vybouraných hmot</t>
  </si>
  <si>
    <t>1103047593</t>
  </si>
  <si>
    <t>41</t>
  </si>
  <si>
    <t>997221815</t>
  </si>
  <si>
    <t>Poplatek za uložení stavebního odpadu na skládce (skládkovné) z prostého betonu zatříděného do Katalogu odpadů pod kódem 170 101</t>
  </si>
  <si>
    <t>-776305052</t>
  </si>
  <si>
    <t>42</t>
  </si>
  <si>
    <t>997221845</t>
  </si>
  <si>
    <t>Poplatek za uložení stavebního odpadu na skládce (skládkovné) asfaltového bez obsahu dehtu zatříděného do Katalogu odpadů pod kódem 170 302</t>
  </si>
  <si>
    <t>1810119550</t>
  </si>
  <si>
    <t>225</t>
  </si>
  <si>
    <t>43</t>
  </si>
  <si>
    <t>997221855</t>
  </si>
  <si>
    <t>Poplatek za uložení stavebního odpadu na skládce (skládkovné) zeminy a kameniva</t>
  </si>
  <si>
    <t>1786593278</t>
  </si>
  <si>
    <t>658-2-225</t>
  </si>
  <si>
    <t>998</t>
  </si>
  <si>
    <t>Přesun hmot</t>
  </si>
  <si>
    <t>44</t>
  </si>
  <si>
    <t>998223011</t>
  </si>
  <si>
    <t>Přesun hmot pro pozemní komunikace s krytem dlážděným dopravní vzdálenost do 200 m jakékoliv délky objektu</t>
  </si>
  <si>
    <t>1561107799</t>
  </si>
  <si>
    <t>24,621*0,4 'Přepočtené koeficientem množství</t>
  </si>
  <si>
    <t>45</t>
  </si>
  <si>
    <t>998225111</t>
  </si>
  <si>
    <t>Přesun hmot pro komunikace s krytem z kameniva, monolitickým betonovým nebo živičným dopravní vzdálenost do 200 m jakékoliv délky objektu</t>
  </si>
  <si>
    <t>1946877775</t>
  </si>
  <si>
    <t>24,621*0,6 'Přepočtené koeficientem množství</t>
  </si>
  <si>
    <t>VRN</t>
  </si>
  <si>
    <t>Vedlejší rozpočtové náklady</t>
  </si>
  <si>
    <t>VRN1</t>
  </si>
  <si>
    <t>Průzkumné, geodetické a projektové práce</t>
  </si>
  <si>
    <t>46</t>
  </si>
  <si>
    <t>010001000</t>
  </si>
  <si>
    <t>Základní rozdělení průvodních činností a nákladů průzkumné, geodetické a projektové práce</t>
  </si>
  <si>
    <t>…</t>
  </si>
  <si>
    <t>1024</t>
  </si>
  <si>
    <t>-259504436</t>
  </si>
  <si>
    <t>47</t>
  </si>
  <si>
    <t>012002000</t>
  </si>
  <si>
    <t>Hlavní tituly průvodních činností a nákladů průzkumné, geodetické a projektové práce geodetické práce</t>
  </si>
  <si>
    <t>-913515460</t>
  </si>
  <si>
    <t>48</t>
  </si>
  <si>
    <t>013002000</t>
  </si>
  <si>
    <t>Hlavní tituly průvodních činností a nákladů průzkumné, geodetické a projektové práce projektové práce</t>
  </si>
  <si>
    <t>-334889766</t>
  </si>
  <si>
    <t>VRN3</t>
  </si>
  <si>
    <t>Zařízení staveniště</t>
  </si>
  <si>
    <t>49</t>
  </si>
  <si>
    <t>030001000</t>
  </si>
  <si>
    <t>Základní rozdělení průvodních činností a nákladů zařízení staveniště</t>
  </si>
  <si>
    <t>1461047658</t>
  </si>
  <si>
    <t>VRN4</t>
  </si>
  <si>
    <t>Inženýrská činnost</t>
  </si>
  <si>
    <t>50</t>
  </si>
  <si>
    <t>043002000</t>
  </si>
  <si>
    <t>Hlavní tituly průvodních činností a nákladů inženýrská činnost zkoušky a ostatní měření</t>
  </si>
  <si>
    <t>1490264675</t>
  </si>
  <si>
    <t>51</t>
  </si>
  <si>
    <t>049002000</t>
  </si>
  <si>
    <t>Hlavní tituly průvodních činností a nákladů inženýrská činnost ostatní inženýrská činnost</t>
  </si>
  <si>
    <t>-657511163</t>
  </si>
  <si>
    <t>VRN9</t>
  </si>
  <si>
    <t>Ostatní náklady</t>
  </si>
  <si>
    <t>52</t>
  </si>
  <si>
    <t>090001000</t>
  </si>
  <si>
    <t>22446324</t>
  </si>
  <si>
    <t>6,66666666666667E-06*150000 'Přepočtené koeficientem množství</t>
  </si>
  <si>
    <t>SPECIFIKACE - veřejné osvětlení - ul. Lipanská, Kolín</t>
  </si>
  <si>
    <t>specifikace je zpracována na základě rozsahu známých skutečností, uvedených v dokumentaci</t>
  </si>
  <si>
    <t>Výrobky zde uvedené jsou referenčními standardy, mohou být nahrazeny pouze výrobky s vlastnostmi stejnými nebo lepšími</t>
  </si>
  <si>
    <t>množství</t>
  </si>
  <si>
    <t>jedn.cena</t>
  </si>
  <si>
    <t>cena</t>
  </si>
  <si>
    <t>.</t>
  </si>
  <si>
    <t>Vytyčení trasy kabelového vedení v zastavěném terénu</t>
  </si>
  <si>
    <t>Nařezání a sejmutí drnu</t>
  </si>
  <si>
    <r>
      <t>m</t>
    </r>
    <r>
      <rPr>
        <vertAlign val="superscript"/>
        <sz val="10"/>
        <color theme="1"/>
        <rFont val="Arial"/>
        <family val="2"/>
        <charset val="238"/>
      </rPr>
      <t>2</t>
    </r>
  </si>
  <si>
    <t>Odstranění porostu z keřů a stromků do f 5 cm - středně hustý porost</t>
  </si>
  <si>
    <t>Rozbourání živičných povrchů v síle vrstvy 5 ÷ 10 cm</t>
  </si>
  <si>
    <r>
      <t>m</t>
    </r>
    <r>
      <rPr>
        <vertAlign val="superscript"/>
        <sz val="10"/>
        <color theme="1"/>
        <rFont val="Arial"/>
        <family val="2"/>
        <charset val="238"/>
      </rPr>
      <t>3</t>
    </r>
  </si>
  <si>
    <t>Řezání spáry v asfaltu, nebo v betonu do tl. 5 ÷ 8 cm</t>
  </si>
  <si>
    <t>Výkop sondy pro vyhledání stávajících kabelů (65 × 120 cm) vč. záhozu</t>
  </si>
  <si>
    <t>ks</t>
  </si>
  <si>
    <t>Výkop stožárové jámy v rovině pro stožár délky  8-10 m / zemina tř. 4</t>
  </si>
  <si>
    <t>Stožárové pouzdro pro stožár VO do f 350 × 1500 mm - mimo osu trasy kabelu</t>
  </si>
  <si>
    <t>Elektroinstalační trubka ohebná plastová PE DN 50</t>
  </si>
  <si>
    <t>Elektroinstalační trubka ohebná plastová PE DN 100</t>
  </si>
  <si>
    <t>Zához stožárové jámy</t>
  </si>
  <si>
    <t>Ochrana prorůstání kořenů stromů do kabelů VO</t>
  </si>
  <si>
    <t>Výkop kabelové rýhy 50 × 120 cm (šířka/hloubka) / zemina tř. 4-5</t>
  </si>
  <si>
    <t>Zához kabelové rýhy 50 × 120 cm (šířka/hloubka) / zemina tř. 4-5</t>
  </si>
  <si>
    <t>Kabelové lože z písku tl. 10 cm</t>
  </si>
  <si>
    <t>Zakrytí kabelu výstražnou fólií PVC š. 33 cm</t>
  </si>
  <si>
    <t>Naložení a odvoz zeminy do 1 km</t>
  </si>
  <si>
    <t xml:space="preserve">Křížení se silovým kabelem, včetně dodávky a osazení betonového žlabu </t>
  </si>
  <si>
    <t>Zřízení podkladové vrstvy ze štěrkopísku tl. 10 cm (obnova povchů)</t>
  </si>
  <si>
    <t>Podkladová vrstva z betonu tř. 0</t>
  </si>
  <si>
    <r>
      <t>m</t>
    </r>
    <r>
      <rPr>
        <vertAlign val="superscript"/>
        <sz val="10"/>
        <rFont val="Arial"/>
        <family val="2"/>
        <charset val="238"/>
      </rPr>
      <t>3</t>
    </r>
  </si>
  <si>
    <t>Zřízení živičného povrchu 6cm</t>
  </si>
  <si>
    <t>Ruční položení drnu vč. pokropení</t>
  </si>
  <si>
    <t>Osetí povrchu trávou vč. dodávky osiva</t>
  </si>
  <si>
    <t>Zaměření kabelové trasy</t>
  </si>
  <si>
    <t>Zpracování výsledků zaměření, předání digitálně i ve výkresové podobě</t>
  </si>
  <si>
    <t>Kabely a vodiče</t>
  </si>
  <si>
    <t xml:space="preserve">Vodič FeZn  prům 10 mm  v zemi  </t>
  </si>
  <si>
    <t>Nátěr zem konců 1x základovou barvou</t>
  </si>
  <si>
    <r>
      <t>Základová barva - 0,175kg/m</t>
    </r>
    <r>
      <rPr>
        <vertAlign val="superscript"/>
        <sz val="10"/>
        <color theme="1"/>
        <rFont val="Arial"/>
        <family val="2"/>
        <charset val="238"/>
      </rPr>
      <t>2</t>
    </r>
  </si>
  <si>
    <t>kg</t>
  </si>
  <si>
    <r>
      <t>Kabel CYKY-O 4x10 mm</t>
    </r>
    <r>
      <rPr>
        <vertAlign val="superscript"/>
        <sz val="10"/>
        <color theme="1"/>
        <rFont val="Arial"/>
        <family val="2"/>
        <charset val="238"/>
      </rPr>
      <t>2</t>
    </r>
  </si>
  <si>
    <r>
      <t>Ukončení kabelu záklopkou, nebo páskou do 4x16 mm</t>
    </r>
    <r>
      <rPr>
        <vertAlign val="superscript"/>
        <sz val="10"/>
        <color theme="1"/>
        <rFont val="Arial"/>
        <family val="2"/>
        <charset val="238"/>
      </rPr>
      <t>2</t>
    </r>
  </si>
  <si>
    <t xml:space="preserve">Svítidla a stožáry </t>
  </si>
  <si>
    <t>VOLTANA 2 5118 16 LG Innotek 3535 Gen4 350mA NW 356132 Flat Glass Extra Clear Smooth - 230V 25deg EF</t>
  </si>
  <si>
    <t>Stožár vč. žározinkové úpravy,  (výška nadzemní části 6m)</t>
  </si>
  <si>
    <r>
      <t>Kabel CYKY 3Cx1,5 mm</t>
    </r>
    <r>
      <rPr>
        <vertAlign val="superscript"/>
        <sz val="10"/>
        <rFont val="Arial"/>
        <family val="2"/>
        <charset val="238"/>
      </rPr>
      <t>2</t>
    </r>
  </si>
  <si>
    <t xml:space="preserve">Stožárová elektrovýzbroj  </t>
  </si>
  <si>
    <t>výpočet dle parametrů uvedených ve zprávě</t>
  </si>
  <si>
    <t>kpl</t>
  </si>
  <si>
    <t>revize</t>
  </si>
  <si>
    <t>Demontáž svítidel a stožárů</t>
  </si>
  <si>
    <t>Odvoz stavebních a demoličních odpadů, zákonné nakládání s těmito odpady a doprava stavebního materiálu</t>
  </si>
  <si>
    <t>celkem</t>
  </si>
  <si>
    <t>Kanalizace</t>
  </si>
  <si>
    <t>Komunikace</t>
  </si>
  <si>
    <t>VO</t>
  </si>
  <si>
    <t>&gt;&gt;  skryté sloupce  &lt;&lt;</t>
  </si>
  <si>
    <t>{c5f4cbc8-8f2f-4c8d-a815-8816eb2ef9e5}</t>
  </si>
  <si>
    <t>Objekt:</t>
  </si>
  <si>
    <t>D.1.1 - Kanalizace</t>
  </si>
  <si>
    <t>město Kolín</t>
  </si>
  <si>
    <t>Zhotovitel:</t>
  </si>
  <si>
    <t>Projektant</t>
  </si>
  <si>
    <t>Zpracovatel</t>
  </si>
  <si>
    <t>Datum a podpis:</t>
  </si>
  <si>
    <t>Razítko</t>
  </si>
  <si>
    <t>Objednavatel</t>
  </si>
  <si>
    <t>Zhotovitel</t>
  </si>
  <si>
    <t xml:space="preserve">    2 - Zakládání</t>
  </si>
  <si>
    <t xml:space="preserve">    3 - Svislé a kompletní konstrukce</t>
  </si>
  <si>
    <t xml:space="preserve">    4 - Vodorovné konstrukce</t>
  </si>
  <si>
    <t>OST - Ostatní</t>
  </si>
  <si>
    <t>115101201</t>
  </si>
  <si>
    <t>Čerpání vody na dopravní výšku do 10 m průměrný přítok do 500 l/min</t>
  </si>
  <si>
    <t>hod</t>
  </si>
  <si>
    <t>CS ÚRS 2019 02</t>
  </si>
  <si>
    <t>1115487888</t>
  </si>
  <si>
    <t>PP</t>
  </si>
  <si>
    <t>Čerpání vody na dopravní výšku do 10 m s uvažovaným průměrným přítokem do 500 l/min</t>
  </si>
  <si>
    <t>PSC</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</si>
  <si>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</si>
  <si>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"Rekonstrukce kanalizace, zpevněných ploch a VO v ul. Lipanská, Kolín</t>
  </si>
  <si>
    <t>"D.1.1 KANALIZACE</t>
  </si>
  <si>
    <t>"Stoka „GIa“ v ulici Lipanská</t>
  </si>
  <si>
    <t>"výkopy pro montáž potrubí - provizorní čerpání během stavby</t>
  </si>
  <si>
    <t>24*14</t>
  </si>
  <si>
    <t>Součet</t>
  </si>
  <si>
    <t>115101301</t>
  </si>
  <si>
    <t>Pohotovost čerpací soupravy pro dopravní výšku do 10 m přítok do 500 l/min</t>
  </si>
  <si>
    <t>den</t>
  </si>
  <si>
    <t>-348372937</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</si>
  <si>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</si>
  <si>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</si>
  <si>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132201202</t>
  </si>
  <si>
    <t>Hloubení rýh š do 2000 mm v hornině tř. 3 objemu do 1000 m3</t>
  </si>
  <si>
    <t>268707524</t>
  </si>
  <si>
    <t>Hloubení zapažených i nezapažených rýh šířky přes 600 do 2 000 mm  s urovnáním dna do předepsaného profilu a spádu v hornině tř. 3 přes 100 do 1 000 m3</t>
  </si>
  <si>
    <t>"výkopy pro montáž potrubí</t>
  </si>
  <si>
    <t>"výkop úsek prefabrikovaná šachta Š451b - Š452a</t>
  </si>
  <si>
    <t>"potrubí PP DN400, výkop v komunikaci skladba tl. 0,40m</t>
  </si>
  <si>
    <t>"rozměry: š. 1,30m, hl. 3,50m, dl. 50,00m</t>
  </si>
  <si>
    <t>1,30*50,00*(3,50-0,40)</t>
  </si>
  <si>
    <t>"prohloubení výkopu pro montáž šachet</t>
  </si>
  <si>
    <t>"2x prefa betonová šachta s výkopem Š451b, Š452a</t>
  </si>
  <si>
    <t>2*((0,20*1,30*2,50)+1,20*2,50*(3,70-0,40))</t>
  </si>
  <si>
    <t>Mezisoučet</t>
  </si>
  <si>
    <t>"výkop úsek prefabrikovaná šachta Š452a - Š452b</t>
  </si>
  <si>
    <t>"rozměry: š. 1,30m, hl. 2,65m, dl. 50,00m</t>
  </si>
  <si>
    <t>1,30*50,00*(2,65-0,40)</t>
  </si>
  <si>
    <t>"1x prefa betonová šachta s výkopem Š452b</t>
  </si>
  <si>
    <t>1*((0,20*1,30*2,50)+1,20*2,50*(2,65-0,40))</t>
  </si>
  <si>
    <t>"výkop úsek prefabrikovaná šachta Š452b - Š453</t>
  </si>
  <si>
    <t>"rozměry: š. 1,30m, hl. 2,45m, dl. 45,30m</t>
  </si>
  <si>
    <t>1,30*45,30*(2,45-0,40)</t>
  </si>
  <si>
    <t>"1x prefa betonová šachta s výkopem Š453</t>
  </si>
  <si>
    <t>1*((0,20*1,30*2,50)+1,20*2,50*(2,45-0,40))</t>
  </si>
  <si>
    <t>"rozměry: š. 1,20m, hl. 2,65m, dl. 1,70m</t>
  </si>
  <si>
    <t>1,20*1,70*(2,65-0,40)</t>
  </si>
  <si>
    <t>132201209</t>
  </si>
  <si>
    <t>Příplatek za lepivost k hloubení rýh š do 2000 mm v hornině tř. 3</t>
  </si>
  <si>
    <t>-989714942</t>
  </si>
  <si>
    <t>Hloubení zapažených i nezapažených rýh šířky přes 600 do 2 000 mm  s urovnáním dna do předepsaného profilu a spádu v hornině tř. 3 Příplatek k cenám za lepivost horniny tř. 3</t>
  </si>
  <si>
    <t>508,365*0,3 'Přepočtené koeficientem množství</t>
  </si>
  <si>
    <t>151811132</t>
  </si>
  <si>
    <t>Osazení pažicího boxu hl výkopu do 4 m š do 2,5 m</t>
  </si>
  <si>
    <t>-285511795</t>
  </si>
  <si>
    <t>Zřízení pažicích boxů pro pažení a rozepření stěn rýh podzemního vedení hloubka výkopu do 4 m, šířka přes 1,2 do 2,5 m</t>
  </si>
  <si>
    <t xml:space="preserve">Poznámka k souboru cen:_x000D_
1. Množství měrných jednotek pažicích boxů se určuje v m2 celkové zapažené plochy (započítávají se obě strany výkopu). </t>
  </si>
  <si>
    <t>2*50,00*(3,50-0,40)</t>
  </si>
  <si>
    <t>2*((0,20*1,30*4)+1,20*2*(3,70-0,40))</t>
  </si>
  <si>
    <t>2*50,00*(2,65-0,40)</t>
  </si>
  <si>
    <t>1*((0,20*1,30*4)+1,20*2*(2,65-0,40))</t>
  </si>
  <si>
    <t>2*45,30*(2,45-0,40)</t>
  </si>
  <si>
    <t>1*((0,20*1,30*2)+1,20*2*(2,45-0,40))</t>
  </si>
  <si>
    <t>2*1,70*(2,65-0,40)</t>
  </si>
  <si>
    <t>151811232</t>
  </si>
  <si>
    <t>Odstranění pažicího boxu hl výkopu do 4 m š do 2,5 m</t>
  </si>
  <si>
    <t>1607331257</t>
  </si>
  <si>
    <t>Odstranění pažicích boxů pro pažení a rozepření stěn rýh podzemního vedení hloubka výkopu do 4 m, šířka přes 1,2 do 2,5 m</t>
  </si>
  <si>
    <t>161101101</t>
  </si>
  <si>
    <t>Svislé přemístění výkopku z horniny tř. 1 až 4 hl výkopu do 2,5 m</t>
  </si>
  <si>
    <t>542378544</t>
  </si>
  <si>
    <t>Svislé přemístění výkopku  bez naložení do dopravní nádoby avšak s vyprázdněním dopravní nádoby na hromadu nebo do dopravního prostředku z horniny tř. 1 až 4, při hloubce výkopu přes 1 do 2,5 m</t>
  </si>
  <si>
    <t>162701105</t>
  </si>
  <si>
    <t>Vodorovné přemístění do 10000 m výkopku/sypaniny z horniny tř. 1 až 4</t>
  </si>
  <si>
    <t>-2145627403</t>
  </si>
  <si>
    <t>Vodorovné přemístění výkopku nebo sypaniny po suchu  na obvyklém dopravním prostředku, bez naložení výkopku, avšak se složením bez rozhrnutí z horniny tř. 1 až 4 na vzdálenost přes 9 000 do 10 000 m</t>
  </si>
  <si>
    <t>162701109</t>
  </si>
  <si>
    <t>Příplatek k vodorovnému přemístění výkopku/sypaniny z horniny tř. 1 až 4 ZKD 1000 m přes 10000 m</t>
  </si>
  <si>
    <t>2091050813</t>
  </si>
  <si>
    <t>Vodorovné přemístění výkopku nebo sypaniny po suchu  na obvyklém dopravním prostředku, bez naložení výkopku, avšak se složením bez rozhrnutí z horniny tř. 1 až 4 na vzdálenost Příplatek k ceně za každých dalších i započatých 1 000 m</t>
  </si>
  <si>
    <t>167101102</t>
  </si>
  <si>
    <t>Nakládání výkopku z hornin tř. 1 až 4 přes 100 m3</t>
  </si>
  <si>
    <t>1186070576</t>
  </si>
  <si>
    <t>Nakládání, skládání a překládání neulehlého výkopku nebo sypaniny  nakládání, množství přes 100 m3, z hornin tř. 1 až 4</t>
  </si>
  <si>
    <t>171201201</t>
  </si>
  <si>
    <t>Uložení sypaniny na skládky</t>
  </si>
  <si>
    <t>-2113650417</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</si>
  <si>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</si>
  <si>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</si>
  <si>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174101101</t>
  </si>
  <si>
    <t>Zásyp jam, šachet rýh nebo kolem objektů sypaninou se zhutněním</t>
  </si>
  <si>
    <t>-1289492109</t>
  </si>
  <si>
    <t>Zásyp sypaninou z jakékoliv horniny  s uložením výkopku ve vrstvách se zhutněním jam, šachet, rýh nebo kolem objektů v těchto vykopávkách</t>
  </si>
  <si>
    <t>"potrubí PP DN400, výkop v komunikaci skladba tl. 0,40m, odpočet obsyp potrubí, lože pod potrubí</t>
  </si>
  <si>
    <t>1,30*50,00*(3,50-0,40-0,40-0,30-0,10)+1,20*2,50*(3,50-0,40)</t>
  </si>
  <si>
    <t>2*(-3,1415*(0,50*0,50)*(3,50-0,40-0,40-0,30-0,10))</t>
  </si>
  <si>
    <t>1,30*50,00*(2,65-0,40-0,40-0,30-0,10)+1,20*2,50*(2,65-0,40)</t>
  </si>
  <si>
    <t>1*(-3,1415*(0,50*0,50)*(2,65-0,40-0,40-0,30-0,10))</t>
  </si>
  <si>
    <t>1,30*45,30*(2,45-0,40-0,40-0,30-0,10)+1,20*2,50*(2,45-0,40)</t>
  </si>
  <si>
    <t>1*(-3,1415*(0,50*0,50)*(2,45-0,40-0,40-0,30-0,10))</t>
  </si>
  <si>
    <t>1,20*1,70*(2,65-0,40-0,20-0,30-0,10)</t>
  </si>
  <si>
    <t>58331200</t>
  </si>
  <si>
    <t>štěrkopísek netříděný zásypový</t>
  </si>
  <si>
    <t>1040473364</t>
  </si>
  <si>
    <t>337,195*2 'Přepočtené koeficientem množství</t>
  </si>
  <si>
    <t>175151101</t>
  </si>
  <si>
    <t>Obsypání potrubí strojně sypaninou bez prohození, uloženou do 3 m</t>
  </si>
  <si>
    <t>1204249142</t>
  </si>
  <si>
    <t>Obsypání potrubí strojně sypaninou z vhodných hornin tř. 1 až 4 nebo materiálem připraveným podél výkopu ve vzdálenosti do 3 m od jeho kraje, pro jakoukoliv hloubku výkopu a míru zhutnění bez prohození sypaniny</t>
  </si>
  <si>
    <t>"potrubí PP DN400 zásyp D+0,30m, odpočet potrubí</t>
  </si>
  <si>
    <t>1,30*50,00*(0,40+0,30)-3,1415*0,20*0,20*50,00</t>
  </si>
  <si>
    <t>2*(-3,1415*(0,50*0,50)*(0,40+0,30))</t>
  </si>
  <si>
    <t>1*(-3,1415*(0,50*0,50)*(0,40+0,30))</t>
  </si>
  <si>
    <t>1,30*45,30*(0,40+0,30)-3,1415*0,20*0,20*45,30</t>
  </si>
  <si>
    <t>1,20*1,70*(0,20+0,30)-3,1415*0,10*0,10*1,70</t>
  </si>
  <si>
    <t>-956035421</t>
  </si>
  <si>
    <t>112,732*2 'Přepočtené koeficientem množství</t>
  </si>
  <si>
    <t>Zakládání</t>
  </si>
  <si>
    <t>271532213</t>
  </si>
  <si>
    <t>Podsyp pod základové konstrukce se zhutněním z hrubého kameniva frakce 8 až 16 mm</t>
  </si>
  <si>
    <t>1349810639</t>
  </si>
  <si>
    <t>Podsyp pod základové konstrukce se zhutněním a urovnáním povrchu z kameniva hrubého, frakce 8 - 16 mm</t>
  </si>
  <si>
    <t>"montáž prefabrikovaných šachet D1000</t>
  </si>
  <si>
    <t>"podsyp pod podkladní deska prefabrikované šachty tl. 0,10m</t>
  </si>
  <si>
    <t>"rozměry: š. 1,50m, hl. 0,10m, dl. 1,50m</t>
  </si>
  <si>
    <t>2*(1,50*1,50*0,10)</t>
  </si>
  <si>
    <t>1*(1,50*1,50*0,10)</t>
  </si>
  <si>
    <t>273313311</t>
  </si>
  <si>
    <t>Základové desky z betonu tř. C 8/10</t>
  </si>
  <si>
    <t>CS ÚRS 2019 01</t>
  </si>
  <si>
    <t>1309510867</t>
  </si>
  <si>
    <t>Základy z betonu prostého desky z betonu kamenem neprokládaného tř. C 8/10</t>
  </si>
  <si>
    <t>"betonová podkladní deska prefabrikované šachty tl. 0,10m</t>
  </si>
  <si>
    <t>273351215</t>
  </si>
  <si>
    <t>Zřízení bednění stěn základových desek</t>
  </si>
  <si>
    <t>2040976401</t>
  </si>
  <si>
    <t>Bednění základových stěn desek svislé nebo šikmé (odkloněné), půdorysně přímé nebo zalomené ve volných nebo zapažených jámách, rýhách, šachtách, včetně případných vzpěr zřízení</t>
  </si>
  <si>
    <t>2*(4*1,50*0,10)</t>
  </si>
  <si>
    <t>1*(4*1,50*0,10)</t>
  </si>
  <si>
    <t>273351216</t>
  </si>
  <si>
    <t>Odstranění bednění stěn základových desek</t>
  </si>
  <si>
    <t>-865655566</t>
  </si>
  <si>
    <t>Bednění základových stěn desek svislé nebo šikmé (odkloněné), půdorysně přímé nebo zalomené ve volných nebo zapažených jámách, rýhách, šachtách, včetně případných vzpěr odstranění</t>
  </si>
  <si>
    <t>Svislé a kompletní konstrukce</t>
  </si>
  <si>
    <t>359901111</t>
  </si>
  <si>
    <t>Vyčištění stok</t>
  </si>
  <si>
    <t>1746143152</t>
  </si>
  <si>
    <t>Vyčištění stok  jakékoliv výšky</t>
  </si>
  <si>
    <t>"montáž potrubí PP DN400 SN12</t>
  </si>
  <si>
    <t>"rozměry: dl. 48,50m</t>
  </si>
  <si>
    <t>48,50</t>
  </si>
  <si>
    <t>"rozměry: dl. 15,50m, 32,00m</t>
  </si>
  <si>
    <t>15,00+32,00</t>
  </si>
  <si>
    <t>"rozměry: dl. 43,80m</t>
  </si>
  <si>
    <t>43,80</t>
  </si>
  <si>
    <t>"1x trubní sek dl. 0,50m PP DN400</t>
  </si>
  <si>
    <t>1*0,50</t>
  </si>
  <si>
    <t>"2x trubní sek dl. 0,50m PP DN400</t>
  </si>
  <si>
    <t>2*0,50</t>
  </si>
  <si>
    <t>"montáž potrubí PP DN200 SN12</t>
  </si>
  <si>
    <t>"rozměry: dl. 1,70m</t>
  </si>
  <si>
    <t>1,70</t>
  </si>
  <si>
    <t>359901211</t>
  </si>
  <si>
    <t>Monitoring stoky jakékoli výšky na nové kanalizaci</t>
  </si>
  <si>
    <t>-1328265622</t>
  </si>
  <si>
    <t>Monitoring stok (kamerový systém) jakékoli výšky nová kanalizace</t>
  </si>
  <si>
    <t>Vodorovné konstrukce</t>
  </si>
  <si>
    <t>451572111</t>
  </si>
  <si>
    <t>Lože pod potrubí otevřený výkop z kameniva drobného těženého</t>
  </si>
  <si>
    <t>1639961396</t>
  </si>
  <si>
    <t>Lože pod potrubí, stoky a drobné objekty v otevřeném výkopu z kameniva drobného těženého 0 až 4 mm</t>
  </si>
  <si>
    <t>"potrubí PP DN400, pískové lože tl. 0,10m</t>
  </si>
  <si>
    <t>1,30*50,00*(0,10)</t>
  </si>
  <si>
    <t>2*(-3,1415*(0,50*0,50)*(0,10))</t>
  </si>
  <si>
    <t>1*(-3,1415*(0,50*0,50)*(0,10))</t>
  </si>
  <si>
    <t>1,30*45,30*(0,10)</t>
  </si>
  <si>
    <t>1,20*1,70*(0,10)</t>
  </si>
  <si>
    <t>810391811</t>
  </si>
  <si>
    <t>Bourání stávajícího potrubí z betonu DN přes 200 do 400</t>
  </si>
  <si>
    <t>-1180086400</t>
  </si>
  <si>
    <t>Bourání stávajícího potrubí z betonu v otevřeném výkopu DN přes 200 do 400</t>
  </si>
  <si>
    <t xml:space="preserve">Poznámka k souboru cen:_x000D_
1. Ceny jsou určeny pro bourání vodovodního a kanalizačního potrubí. 2. V cenách jsou započteny náklady na bourání potrubí včetně tvarovek. </t>
  </si>
  <si>
    <t>"bourání stávajícího potrubí DN400, beton</t>
  </si>
  <si>
    <t>145,30</t>
  </si>
  <si>
    <t>871350320</t>
  </si>
  <si>
    <t>Montáž kanalizačního potrubí hladkého plnostěnného SN 12 z polypropylenu DN 200</t>
  </si>
  <si>
    <t>317733303</t>
  </si>
  <si>
    <t>Montáž kanalizačního potrubí z plastů z polypropylenu PP hladkého plnostěnného SN 12 DN 200</t>
  </si>
  <si>
    <t>28617267</t>
  </si>
  <si>
    <t>trubka kanalizační PP korugovaná DN 200x6000 mm SN 12</t>
  </si>
  <si>
    <t>-921004462</t>
  </si>
  <si>
    <t>871390320</t>
  </si>
  <si>
    <t>Montáž kanalizačního potrubí hladkého plnostěnného SN 12 z polypropylenu DN 400</t>
  </si>
  <si>
    <t>675772517</t>
  </si>
  <si>
    <t>Montáž kanalizačního potrubí z plastů z polypropylenu PP hladkého plnostěnného SN 12 DN 400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</si>
  <si>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</si>
  <si>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28617270</t>
  </si>
  <si>
    <t>trubka kanalizační PP korugovaná DN 400x6000 mm SN 12</t>
  </si>
  <si>
    <t>-88966889</t>
  </si>
  <si>
    <t>28617030R</t>
  </si>
  <si>
    <t>trubka kanalizační PP plnostěnná třívrstvá DN 400 mm SN 12 sek dl. 0,50m</t>
  </si>
  <si>
    <t>R-položka</t>
  </si>
  <si>
    <t>-1093957212</t>
  </si>
  <si>
    <t>877350310</t>
  </si>
  <si>
    <t>Montáž kolen na kanalizačním potrubí z PP trub hladkých plnostěnných DN 200</t>
  </si>
  <si>
    <t>757596436</t>
  </si>
  <si>
    <t>Montáž tvarovek na kanalizačním plastovém potrubí z polypropylenu PP hladkého plnostěnného kolen DN 200</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</si>
  <si>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</si>
  <si>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"1x koleno 45st PP DN200</t>
  </si>
  <si>
    <t>28617183</t>
  </si>
  <si>
    <t>koleno kanalizační PP SN 16 45 ° DN 200</t>
  </si>
  <si>
    <t>2046528987</t>
  </si>
  <si>
    <t>877390320</t>
  </si>
  <si>
    <t>Montáž odboček na kanalizačním potrubí z PP trub hladkých plnostěnných DN 400</t>
  </si>
  <si>
    <t>-1698020218</t>
  </si>
  <si>
    <t>Montáž tvarovek na kanalizačním plastovém potrubí z polypropylenu PP hladkého plnostěnného odboček DN 400</t>
  </si>
  <si>
    <t>"9x osazení odbočky T-kus redukovaný DN400/DN200, 45st</t>
  </si>
  <si>
    <t>28617220</t>
  </si>
  <si>
    <t>odbočka kanalizační PP SN 16 45° DN 400/DN200</t>
  </si>
  <si>
    <t>-261298128</t>
  </si>
  <si>
    <t>890231851</t>
  </si>
  <si>
    <t>Bourání šachet z prostého betonu strojně obestavěného prostoru do 3 m3</t>
  </si>
  <si>
    <t>611036006</t>
  </si>
  <si>
    <t>Bourání šachet a jímek strojně velikosti obestavěného prostoru přes 1,5 do 3 m3 z prostého betonu</t>
  </si>
  <si>
    <t xml:space="preserve">Poznámka k souboru cen:_x000D_
1. Ceny jsou určeny pro vodovodní a kanalizačné šachty. 2. Šachty velikosti nad 5 m3 obestavěného prostoru se oceňují cenami katalogu 801-3 Budov a haly - bourání konstrukcí. </t>
  </si>
  <si>
    <t>"bourání stávajících šachet</t>
  </si>
  <si>
    <t>"bourání stávající šachta Š452</t>
  </si>
  <si>
    <t>3,1415*0,55*0,55*2,65</t>
  </si>
  <si>
    <t>"bourání stávající šachta v mmístě šachty Š453</t>
  </si>
  <si>
    <t>892351111</t>
  </si>
  <si>
    <t>Tlaková zkouška vodou potrubí DN 150 nebo 200</t>
  </si>
  <si>
    <t>-542428812</t>
  </si>
  <si>
    <t>Tlakové zkoušky vodou na potrubí DN 150 nebo 200</t>
  </si>
  <si>
    <t>892372111</t>
  </si>
  <si>
    <t>Zabezpečení konců potrubí DN do 300 při tlakových zkouškách vodou</t>
  </si>
  <si>
    <t>1900201010</t>
  </si>
  <si>
    <t>Tlakové zkoušky vodou zabezpečení konců potrubí při tlakových zkouškách DN do 300</t>
  </si>
  <si>
    <t>1+1</t>
  </si>
  <si>
    <t>892421111</t>
  </si>
  <si>
    <t>Tlaková zkouška vodou potrubí DN 400 nebo 500</t>
  </si>
  <si>
    <t>-931028579</t>
  </si>
  <si>
    <t>Tlakové zkoušky vodou na potrubí DN 400 nebo 500</t>
  </si>
  <si>
    <t>892442111</t>
  </si>
  <si>
    <t>Zabezpečení konců potrubí DN nad 300 do 600 při tlakových zkouškách vodou</t>
  </si>
  <si>
    <t>-159183281</t>
  </si>
  <si>
    <t>Tlakové zkoušky vodou zabezpečení konců potrubí při tlakových zkouškách DN přes 300 do 600</t>
  </si>
  <si>
    <t>894411311</t>
  </si>
  <si>
    <t>Osazení betonových nebo železobetonových dílců pro šachty skruží rovných</t>
  </si>
  <si>
    <t>1567404198</t>
  </si>
  <si>
    <t>"montáž prefabrikovaných šachet D1200</t>
  </si>
  <si>
    <t>"prefabrikovaná šachta Š453</t>
  </si>
  <si>
    <t>"1x skruž betonová šachtová rovná 120x50x12 cm</t>
  </si>
  <si>
    <t>"stupadla ocelová s PE povlakem</t>
  </si>
  <si>
    <t>"prefabrikovaná šachta Š452a</t>
  </si>
  <si>
    <t>"1x skruž betonová šachtová rovná 100x25x12 cm</t>
  </si>
  <si>
    <t>"1x skruž betonová šachtová rovná 100x100x12 cm</t>
  </si>
  <si>
    <t>"prefabrikovaná šachta Š452b</t>
  </si>
  <si>
    <t>"1x vyrovnávací prstenec šachetní betonový 62,5x 12x 6cm</t>
  </si>
  <si>
    <t>"2x vyrovnávací prstenec šachetní betonový 62,5x 12x 12cm</t>
  </si>
  <si>
    <t>59224305R</t>
  </si>
  <si>
    <t>skruž betonová šachetní 120/100 D120x50x12 cm</t>
  </si>
  <si>
    <t>-148233923</t>
  </si>
  <si>
    <t>skruž betonová šachtová 120x50x12 cm</t>
  </si>
  <si>
    <t>59224066</t>
  </si>
  <si>
    <t>skruž betonová DN 1000x250 PS, 100x25x12 cm</t>
  </si>
  <si>
    <t>1609543841</t>
  </si>
  <si>
    <t>59224070</t>
  </si>
  <si>
    <t>skruž betonová DN 1000x1000 PS, 100x100x12 cm</t>
  </si>
  <si>
    <t>-1009127961</t>
  </si>
  <si>
    <t>59224185</t>
  </si>
  <si>
    <t>prstenec šachtový vyrovnávací betonový 625x120x60mm</t>
  </si>
  <si>
    <t>2025751460</t>
  </si>
  <si>
    <t>59224188</t>
  </si>
  <si>
    <t>prstenec šachtový vyrovnávací betonový 625x120x120mm</t>
  </si>
  <si>
    <t>-1726198725</t>
  </si>
  <si>
    <t>894412411</t>
  </si>
  <si>
    <t>Osazení betonových nebo železobetonových dílců pro šachty skruží přechodových</t>
  </si>
  <si>
    <t>-1560496867</t>
  </si>
  <si>
    <t>"montáž prefabrikovaných šachet D1500</t>
  </si>
  <si>
    <t>"1x konus šachetní betonový 100x62,5 cm</t>
  </si>
  <si>
    <t>59224312</t>
  </si>
  <si>
    <t>kónus šachetní betonový kapsové plastové stupadlo 100x62,5x58 cm</t>
  </si>
  <si>
    <t>1774963112</t>
  </si>
  <si>
    <t>894414111</t>
  </si>
  <si>
    <t>Osazení betonových nebo železobetonových dílců pro šachty skruží základových (dno)</t>
  </si>
  <si>
    <t>861350210</t>
  </si>
  <si>
    <t xml:space="preserve">"1x dno betonové šachty kanalizační přímé 100/631 cm tl. 15cm </t>
  </si>
  <si>
    <t>"1x dno betonové šachty kanalizační přímé 120/120 cm</t>
  </si>
  <si>
    <t>59224340R</t>
  </si>
  <si>
    <t>dno betonové šachty kanalizační přímé 100/631 tl. 15cm</t>
  </si>
  <si>
    <t>-96308827</t>
  </si>
  <si>
    <t>59224342R</t>
  </si>
  <si>
    <t>dno betonové šachty kanalizační přímé 120/120</t>
  </si>
  <si>
    <t>-1472292439</t>
  </si>
  <si>
    <t>894414211</t>
  </si>
  <si>
    <t>Osazení betonových nebo železobetonových dílců pro šachty desek zákrytových</t>
  </si>
  <si>
    <t>707832906</t>
  </si>
  <si>
    <t xml:space="preserve">Poznámka k souboru cen:_x000D_
1. V cenách nejsou započteny náklady na dodání betonových nebo železobetonových dílců a těsnění; dodání těchto se oceňuje ve specifikaci. </t>
  </si>
  <si>
    <t>"1x deska betonová zákrytová na skruže 120x63/17 cm</t>
  </si>
  <si>
    <t>59225744R</t>
  </si>
  <si>
    <t>deska betonová zákrytová na skruže 120x63/17 cm</t>
  </si>
  <si>
    <t>-402110798</t>
  </si>
  <si>
    <t>894414213R</t>
  </si>
  <si>
    <t xml:space="preserve">Osazení těsnění elastomerové pro spojení šachetních dílů </t>
  </si>
  <si>
    <t>25432301</t>
  </si>
  <si>
    <t>Osazení těsnění dílců pro šachty - elastomerové těsnění</t>
  </si>
  <si>
    <t>"3x těsnění elastomerové pro spojení šachetních dílů DN 1000</t>
  </si>
  <si>
    <t>"2x těsnění elastomerové pro spojení šachetních dílů DN 1000</t>
  </si>
  <si>
    <t>"2x těsnění elastomerové pro spojení šachetních dílů DN 1200</t>
  </si>
  <si>
    <t>59224348</t>
  </si>
  <si>
    <t>těsnění elastomerové pro spojení šachetních dílů DN 1000</t>
  </si>
  <si>
    <t>-1388636575</t>
  </si>
  <si>
    <t>53</t>
  </si>
  <si>
    <t>59224350R</t>
  </si>
  <si>
    <t>těsnění elastomerové pro spojení šachetních dílů DN 1200</t>
  </si>
  <si>
    <t>511694458</t>
  </si>
  <si>
    <t>54</t>
  </si>
  <si>
    <t>899103211</t>
  </si>
  <si>
    <t>Demontáž poklopů litinových nebo ocelových včetně rámů hmotnosti přes 100 do 150 kg</t>
  </si>
  <si>
    <t>934025485</t>
  </si>
  <si>
    <t>Demontáž poklopů litinových a ocelových včetně rámů, hmotnosti jednotlivě přes 100 do 150 Kg</t>
  </si>
  <si>
    <t>"bourání stávající šachta Š464a - poklop</t>
  </si>
  <si>
    <t>"bourání stávající Š453 - poklop</t>
  </si>
  <si>
    <t>55</t>
  </si>
  <si>
    <t>899104112</t>
  </si>
  <si>
    <t>Osazení poklopů litinových nebo ocelových včetně rámů pro třídu zatížení D400, E600</t>
  </si>
  <si>
    <t>-63232906</t>
  </si>
  <si>
    <t>Osazení poklopů litinových a ocelových včetně rámů pro třídu zatížení D400, E600</t>
  </si>
  <si>
    <t>"1x kanalizační poklop šachetní pro D400</t>
  </si>
  <si>
    <t>56</t>
  </si>
  <si>
    <t>28661935</t>
  </si>
  <si>
    <t>poklop šachtový litinový dno DN 600 pro třídu zatížení D400</t>
  </si>
  <si>
    <t>1865659669</t>
  </si>
  <si>
    <t>57</t>
  </si>
  <si>
    <t>899721112</t>
  </si>
  <si>
    <t>Signalizační vodič DN nad 150 mm na potrubí</t>
  </si>
  <si>
    <t>1648791865</t>
  </si>
  <si>
    <t>Signalizační vodič na potrubí DN nad 150 mm</t>
  </si>
  <si>
    <t>58</t>
  </si>
  <si>
    <t>899722113</t>
  </si>
  <si>
    <t>Krytí potrubí z plastů výstražnou fólií z PVC 34cm</t>
  </si>
  <si>
    <t>-616927714</t>
  </si>
  <si>
    <t>Krytí potrubí z plastů výstražnou fólií z PVC šířky 34cm</t>
  </si>
  <si>
    <t>59</t>
  </si>
  <si>
    <t>997013111</t>
  </si>
  <si>
    <t>Vnitrostaveništní doprava suti a vybouraných hmot pro budovy v do 6 m s použitím mechanizace</t>
  </si>
  <si>
    <t>-2017892784</t>
  </si>
  <si>
    <t>Vnitrostaveništní doprava suti a vybouraných hmot  vodorovně do 50 m svisle s použitím mechanizace pro budovy a haly výšky do 6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</si>
  <si>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</si>
  <si>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"beton odpad"46,496</t>
  </si>
  <si>
    <t>"beton odpad"2,770</t>
  </si>
  <si>
    <t>"kovový odpad"0,300</t>
  </si>
  <si>
    <t>60</t>
  </si>
  <si>
    <t>997221561</t>
  </si>
  <si>
    <t>Vodorovná doprava suti z kusových materiálů do 1 km</t>
  </si>
  <si>
    <t>1015081389</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</si>
  <si>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</si>
  <si>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</si>
  <si>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61</t>
  </si>
  <si>
    <t>997221569</t>
  </si>
  <si>
    <t>Příplatek ZKD 1 km u vodorovné dopravy suti z kusových materiálů</t>
  </si>
  <si>
    <t>-823360297</t>
  </si>
  <si>
    <t>Vodorovná doprava suti  bez naložení, ale se složením a s hrubým urovnáním Příplatek k ceně za každý další i započatý 1 km přes 1 km</t>
  </si>
  <si>
    <t>0,3*10 'Přepočtené koeficientem množství</t>
  </si>
  <si>
    <t>62</t>
  </si>
  <si>
    <t>997221571</t>
  </si>
  <si>
    <t>Vodorovná doprava vybouraných hmot do 1 km</t>
  </si>
  <si>
    <t>1322000477</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</si>
  <si>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</si>
  <si>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</si>
  <si>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63</t>
  </si>
  <si>
    <t>997221579</t>
  </si>
  <si>
    <t>Příplatek ZKD 1 km u vodorovné dopravy vybouraných hmot</t>
  </si>
  <si>
    <t>-38565551</t>
  </si>
  <si>
    <t>Vodorovná doprava vybouraných hmot  bez naložení, ale se složením a s hrubým urovnáním na vzdálenost Příplatek k ceně za každý další i započatý 1 km přes 1 km</t>
  </si>
  <si>
    <t>49,266*10 'Přepočtené koeficientem množství</t>
  </si>
  <si>
    <t>64</t>
  </si>
  <si>
    <t>998276101</t>
  </si>
  <si>
    <t>Přesun hmot pro trubní vedení z trub z plastických hmot otevřený výkop</t>
  </si>
  <si>
    <t>937563211</t>
  </si>
  <si>
    <t>Přesun hmot pro trubní vedení hloubené z trub z plastických hmot nebo sklolaminátových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</si>
  <si>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</si>
  <si>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OST</t>
  </si>
  <si>
    <t>Ostatní</t>
  </si>
  <si>
    <t>65</t>
  </si>
  <si>
    <t>171201211</t>
  </si>
  <si>
    <t>Poplatek za uložení stavebního odpadu - zeminy a kameniva na skládce</t>
  </si>
  <si>
    <t>262144</t>
  </si>
  <si>
    <t>-1267340154</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</si>
  <si>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</si>
  <si>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</si>
  <si>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508,365*1,8 'Přepočtené koeficientem množství</t>
  </si>
  <si>
    <t>66</t>
  </si>
  <si>
    <t>997013801</t>
  </si>
  <si>
    <t>Poplatek za uložení na skládce (skládkovné) stavebního odpadu betonového kód odpadu 170 101</t>
  </si>
  <si>
    <t>531817270</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</si>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</sst>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0"/>
      <name val="Arial CE"/>
    </font>
    <font>
      <b/>
      <sz val="8"/>
      <color rgb="FF969696"/>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8"/>
      <color rgb="FF0000FF"/>
      <name val="Arial CE"/>
    </font>
    <font>
      <u/>
      <sz val="11"/>
      <color theme="10"/>
      <name val="Calibri"/>
      <scheme val="minor"/>
    </font>
    <font>
      <i/>
      <sz val="10"/>
      <color theme="1"/>
      <name val="Arial"/>
      <family val="2"/>
      <charset val="238"/>
    </font>
    <font>
      <b/>
      <sz val="10"/>
      <name val="Arial"/>
      <family val="2"/>
      <charset val="238"/>
    </font>
    <font>
      <sz val="10"/>
      <color theme="1"/>
      <name val="Arial"/>
      <family val="2"/>
      <charset val="238"/>
    </font>
    <font>
      <sz val="10"/>
      <name val="Arial"/>
      <family val="2"/>
      <charset val="238"/>
    </font>
    <font>
      <b/>
      <i/>
      <u/>
      <sz val="10"/>
      <color theme="1"/>
      <name val="Arial"/>
      <family val="2"/>
      <charset val="238"/>
    </font>
    <font>
      <vertAlign val="superscript"/>
      <sz val="10"/>
      <color theme="1"/>
      <name val="Arial"/>
      <family val="2"/>
      <charset val="238"/>
    </font>
    <font>
      <vertAlign val="superscript"/>
      <sz val="10"/>
      <name val="Arial"/>
      <family val="2"/>
      <charset val="238"/>
    </font>
    <font>
      <b/>
      <i/>
      <sz val="10"/>
      <name val="Arial"/>
      <family val="2"/>
      <charset val="238"/>
    </font>
    <font>
      <sz val="10"/>
      <color rgb="FF3366FF"/>
      <name val="Arial CE"/>
    </font>
    <font>
      <sz val="10"/>
      <color rgb="FF969696"/>
      <name val="Arial CE"/>
    </font>
    <font>
      <sz val="10"/>
      <name val="Arial CE"/>
    </font>
    <font>
      <b/>
      <sz val="10"/>
      <color rgb="FF464646"/>
      <name val="Arial CE"/>
    </font>
    <font>
      <sz val="7"/>
      <name val="Arial CE"/>
    </font>
    <font>
      <i/>
      <sz val="7"/>
      <color rgb="FF969696"/>
      <name val="Arial CE"/>
    </font>
    <font>
      <sz val="8"/>
      <color rgb="FF800080"/>
      <name val="Arial CE"/>
    </font>
    <font>
      <sz val="8"/>
      <color rgb="FFFF0000"/>
      <name val="Arial CE"/>
    </font>
    <font>
      <sz val="8"/>
      <color rgb="FF0000A8"/>
      <name val="Arial CE"/>
    </font>
    <font>
      <i/>
      <sz val="9"/>
      <color rgb="FF0000FF"/>
      <name val="Arial CE"/>
    </font>
  </fonts>
  <fills count="7">
    <fill>
      <patternFill patternType="none"/>
    </fill>
    <fill>
      <patternFill patternType="gray125"/>
    </fill>
    <fill>
      <patternFill patternType="solid">
        <fgColor rgb="FFBEBEBE"/>
      </patternFill>
    </fill>
    <fill>
      <patternFill patternType="solid">
        <fgColor rgb="FFD2D2D2"/>
      </patternFill>
    </fill>
    <fill>
      <patternFill patternType="solid">
        <fgColor rgb="FFFFFF00"/>
        <bgColor indexed="64"/>
      </patternFill>
    </fill>
    <fill>
      <patternFill patternType="solid">
        <fgColor rgb="FFC0C0C0"/>
      </patternFill>
    </fill>
    <fill>
      <patternFill patternType="solid">
        <fgColor theme="9" tint="0.59999389629810485"/>
        <bgColor indexed="64"/>
      </patternFill>
    </fill>
  </fills>
  <borders count="2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27"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2" fillId="0" borderId="5" xfId="0" applyFont="1" applyBorder="1" applyAlignment="1" applyProtection="1">
      <alignment horizontal="lef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0" fillId="2" borderId="0" xfId="0" applyFont="1" applyFill="1" applyAlignment="1" applyProtection="1">
      <alignment vertical="center"/>
    </xf>
    <xf numFmtId="0" fontId="3" fillId="2" borderId="6" xfId="0" applyFont="1" applyFill="1" applyBorder="1" applyAlignment="1" applyProtection="1">
      <alignment horizontal="left" vertical="center"/>
    </xf>
    <xf numFmtId="0" fontId="3"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14"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1" fillId="0" borderId="14"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6" fillId="3" borderId="0" xfId="0" applyFont="1" applyFill="1" applyAlignment="1" applyProtection="1">
      <alignment horizontal="center" vertical="center"/>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4" fontId="18" fillId="0" borderId="0" xfId="0" applyNumberFormat="1" applyFont="1" applyAlignment="1" applyProtection="1">
      <alignment vertical="center"/>
    </xf>
    <xf numFmtId="0" fontId="3" fillId="0" borderId="0" xfId="0" applyFont="1" applyAlignment="1" applyProtection="1">
      <alignment horizontal="center" vertical="center"/>
    </xf>
    <xf numFmtId="4" fontId="15" fillId="0" borderId="14" xfId="0" applyNumberFormat="1" applyFont="1" applyBorder="1" applyAlignment="1" applyProtection="1">
      <alignmen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5" xfId="0" applyNumberFormat="1"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vertical="center"/>
    </xf>
    <xf numFmtId="0" fontId="2" fillId="0" borderId="0" xfId="0" applyFont="1" applyAlignment="1" applyProtection="1">
      <alignment horizontal="center" vertical="center"/>
    </xf>
    <xf numFmtId="4" fontId="22" fillId="0" borderId="19" xfId="0" applyNumberFormat="1" applyFont="1" applyBorder="1" applyAlignment="1" applyProtection="1">
      <alignment vertical="center"/>
    </xf>
    <xf numFmtId="4" fontId="22" fillId="0" borderId="20" xfId="0" applyNumberFormat="1" applyFont="1" applyBorder="1" applyAlignment="1" applyProtection="1">
      <alignment vertical="center"/>
    </xf>
    <xf numFmtId="166" fontId="22" fillId="0" borderId="20" xfId="0" applyNumberFormat="1" applyFont="1" applyBorder="1" applyAlignment="1" applyProtection="1">
      <alignment vertical="center"/>
    </xf>
    <xf numFmtId="4" fontId="22"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1" fillId="0" borderId="0" xfId="0" applyFont="1" applyAlignment="1">
      <alignment horizontal="left" vertical="center"/>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12"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3" fillId="3" borderId="6" xfId="0" applyFont="1" applyFill="1" applyBorder="1" applyAlignment="1">
      <alignment horizontal="left" vertical="center"/>
    </xf>
    <xf numFmtId="0" fontId="0" fillId="3" borderId="7" xfId="0" applyFont="1" applyFill="1" applyBorder="1" applyAlignment="1">
      <alignment vertical="center"/>
    </xf>
    <xf numFmtId="0" fontId="3" fillId="3" borderId="7" xfId="0" applyFont="1" applyFill="1" applyBorder="1" applyAlignment="1">
      <alignment horizontal="right" vertical="center"/>
    </xf>
    <xf numFmtId="0" fontId="3" fillId="3" borderId="7" xfId="0" applyFont="1" applyFill="1" applyBorder="1" applyAlignment="1">
      <alignment horizontal="center" vertical="center"/>
    </xf>
    <xf numFmtId="4" fontId="3"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6" fillId="3" borderId="0" xfId="0" applyFont="1" applyFill="1" applyAlignment="1" applyProtection="1">
      <alignment horizontal="left" vertical="center"/>
    </xf>
    <xf numFmtId="0" fontId="0" fillId="3" borderId="0" xfId="0" applyFont="1" applyFill="1" applyAlignment="1" applyProtection="1">
      <alignment vertical="center"/>
    </xf>
    <xf numFmtId="0" fontId="16" fillId="3" borderId="0" xfId="0" applyFont="1" applyFill="1" applyAlignment="1" applyProtection="1">
      <alignment horizontal="right" vertical="center"/>
    </xf>
    <xf numFmtId="0" fontId="23"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6" fillId="3" borderId="16" xfId="0" applyFont="1" applyFill="1" applyBorder="1" applyAlignment="1" applyProtection="1">
      <alignment horizontal="center" vertical="center" wrapText="1"/>
    </xf>
    <xf numFmtId="0" fontId="16" fillId="3" borderId="17" xfId="0" applyFont="1" applyFill="1" applyBorder="1" applyAlignment="1" applyProtection="1">
      <alignment horizontal="center" vertical="center" wrapText="1"/>
    </xf>
    <xf numFmtId="0" fontId="16" fillId="3"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18" fillId="0" borderId="0" xfId="0" applyNumberFormat="1" applyFont="1" applyAlignment="1" applyProtection="1"/>
    <xf numFmtId="166" fontId="24" fillId="0" borderId="12" xfId="0" applyNumberFormat="1" applyFont="1" applyBorder="1" applyAlignment="1" applyProtection="1"/>
    <xf numFmtId="166" fontId="24" fillId="0" borderId="13" xfId="0" applyNumberFormat="1" applyFont="1" applyBorder="1" applyAlignment="1" applyProtection="1"/>
    <xf numFmtId="4" fontId="14"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0" borderId="22" xfId="0" applyNumberFormat="1" applyFont="1" applyBorder="1" applyAlignment="1" applyProtection="1">
      <alignmen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2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26" fillId="0" borderId="22" xfId="0" applyFont="1" applyBorder="1" applyAlignment="1" applyProtection="1">
      <alignment horizontal="center" vertical="center"/>
    </xf>
    <xf numFmtId="49" fontId="26" fillId="0" borderId="22" xfId="0" applyNumberFormat="1" applyFont="1" applyBorder="1" applyAlignment="1" applyProtection="1">
      <alignment horizontal="left" vertical="center" wrapText="1"/>
    </xf>
    <xf numFmtId="0" fontId="26" fillId="0" borderId="22" xfId="0" applyFont="1" applyBorder="1" applyAlignment="1" applyProtection="1">
      <alignment horizontal="left" vertical="center" wrapText="1"/>
    </xf>
    <xf numFmtId="0" fontId="26" fillId="0" borderId="22" xfId="0" applyFont="1" applyBorder="1" applyAlignment="1" applyProtection="1">
      <alignment horizontal="center" vertical="center" wrapText="1"/>
    </xf>
    <xf numFmtId="167" fontId="26" fillId="0" borderId="22"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26" fillId="0" borderId="3" xfId="0" applyFont="1" applyBorder="1" applyAlignment="1">
      <alignment vertical="center"/>
    </xf>
    <xf numFmtId="0" fontId="26" fillId="0" borderId="14" xfId="0" applyFont="1" applyBorder="1" applyAlignment="1" applyProtection="1">
      <alignment horizontal="left" vertical="center"/>
    </xf>
    <xf numFmtId="0" fontId="26" fillId="0" borderId="0" xfId="0" applyFont="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0" fillId="0" borderId="25" xfId="0" applyFont="1" applyBorder="1" applyAlignment="1" applyProtection="1">
      <alignment vertical="center"/>
    </xf>
    <xf numFmtId="0" fontId="21" fillId="0" borderId="0" xfId="0" applyFont="1" applyAlignment="1" applyProtection="1">
      <alignment vertical="center"/>
    </xf>
    <xf numFmtId="0" fontId="0" fillId="0" borderId="0" xfId="0" applyFont="1" applyAlignment="1" applyProtection="1">
      <alignment horizontal="left" vertical="center"/>
    </xf>
    <xf numFmtId="4" fontId="18" fillId="0" borderId="0" xfId="0" applyNumberFormat="1" applyFont="1" applyAlignment="1" applyProtection="1">
      <alignment vertical="center"/>
    </xf>
    <xf numFmtId="0" fontId="0" fillId="0" borderId="0" xfId="0" applyFont="1" applyAlignment="1" applyProtection="1">
      <alignment vertical="center"/>
    </xf>
    <xf numFmtId="0" fontId="1" fillId="0" borderId="0" xfId="0" applyFont="1" applyAlignment="1" applyProtection="1">
      <alignment vertical="center"/>
    </xf>
    <xf numFmtId="0" fontId="0" fillId="2" borderId="7" xfId="0" applyFont="1" applyFill="1" applyBorder="1" applyAlignment="1" applyProtection="1">
      <alignment vertical="center"/>
    </xf>
    <xf numFmtId="0" fontId="2" fillId="0" borderId="0" xfId="0" applyFont="1" applyAlignment="1" applyProtection="1">
      <alignment vertical="center"/>
    </xf>
    <xf numFmtId="0" fontId="0" fillId="0" borderId="0" xfId="0" applyProtection="1"/>
    <xf numFmtId="0" fontId="0" fillId="0" borderId="5" xfId="0" applyFont="1" applyBorder="1" applyAlignment="1" applyProtection="1">
      <alignment vertical="center"/>
    </xf>
    <xf numFmtId="0" fontId="0" fillId="0" borderId="0" xfId="0" applyFont="1" applyAlignment="1">
      <alignment vertical="center"/>
    </xf>
    <xf numFmtId="4" fontId="16" fillId="6" borderId="22" xfId="0" applyNumberFormat="1" applyFont="1" applyFill="1" applyBorder="1" applyAlignment="1" applyProtection="1">
      <alignment vertical="center"/>
      <protection locked="0"/>
    </xf>
    <xf numFmtId="4" fontId="45" fillId="6" borderId="22" xfId="0" applyNumberFormat="1" applyFont="1" applyFill="1" applyBorder="1" applyAlignment="1" applyProtection="1">
      <alignment vertical="center"/>
      <protection locked="0"/>
    </xf>
    <xf numFmtId="0" fontId="9" fillId="0" borderId="0" xfId="0" applyFont="1" applyAlignment="1" applyProtection="1">
      <alignment horizontal="left" vertical="center"/>
    </xf>
    <xf numFmtId="0" fontId="11"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xf>
    <xf numFmtId="0" fontId="19" fillId="0" borderId="0" xfId="1" applyFont="1" applyAlignment="1" applyProtection="1">
      <alignment horizontal="center" vertical="center"/>
    </xf>
    <xf numFmtId="0" fontId="4" fillId="0" borderId="0" xfId="0" applyFont="1" applyAlignment="1" applyProtection="1">
      <alignment vertical="center"/>
    </xf>
    <xf numFmtId="0" fontId="4" fillId="0" borderId="0" xfId="0" applyFont="1" applyAlignment="1" applyProtection="1">
      <alignment horizontal="left" vertical="center"/>
    </xf>
    <xf numFmtId="0" fontId="0" fillId="6" borderId="0" xfId="0" applyFont="1" applyFill="1" applyAlignment="1" applyProtection="1">
      <alignment horizontal="left" vertical="center"/>
      <protection locked="0"/>
    </xf>
    <xf numFmtId="0" fontId="0" fillId="0" borderId="0" xfId="0" applyAlignment="1" applyProtection="1">
      <alignment horizontal="lef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xf>
    <xf numFmtId="0" fontId="0" fillId="0" borderId="3" xfId="0" applyBorder="1" applyAlignment="1" applyProtection="1">
      <alignment vertical="center"/>
    </xf>
    <xf numFmtId="0" fontId="0" fillId="0" borderId="0" xfId="0" applyAlignment="1" applyProtection="1">
      <alignment vertical="center"/>
    </xf>
    <xf numFmtId="0" fontId="38" fillId="0" borderId="0" xfId="0" applyFont="1" applyAlignment="1" applyProtection="1">
      <alignment horizontal="left" vertical="center"/>
    </xf>
    <xf numFmtId="165" fontId="38" fillId="0" borderId="0" xfId="0" applyNumberFormat="1" applyFont="1" applyAlignment="1" applyProtection="1">
      <alignment horizontal="left" vertical="center"/>
    </xf>
    <xf numFmtId="0" fontId="0" fillId="0" borderId="3" xfId="0" applyBorder="1" applyAlignment="1" applyProtection="1">
      <alignment vertical="center" wrapText="1"/>
    </xf>
    <xf numFmtId="0" fontId="0" fillId="0" borderId="0" xfId="0" applyAlignment="1" applyProtection="1">
      <alignment vertical="center" wrapText="1"/>
    </xf>
    <xf numFmtId="0" fontId="0" fillId="0" borderId="12" xfId="0" applyBorder="1" applyAlignment="1" applyProtection="1">
      <alignment vertical="center"/>
    </xf>
    <xf numFmtId="0" fontId="12" fillId="0" borderId="0" xfId="0" applyFont="1" applyAlignment="1" applyProtection="1">
      <alignment horizontal="left" vertical="center"/>
    </xf>
    <xf numFmtId="0" fontId="37" fillId="0" borderId="0" xfId="0" applyFont="1" applyAlignment="1" applyProtection="1">
      <alignment horizontal="right" vertical="center"/>
    </xf>
    <xf numFmtId="4" fontId="37" fillId="0" borderId="0" xfId="0" applyNumberFormat="1" applyFont="1" applyAlignment="1" applyProtection="1">
      <alignment vertical="center"/>
    </xf>
    <xf numFmtId="164" fontId="37" fillId="0" borderId="0" xfId="0" applyNumberFormat="1" applyFont="1" applyAlignment="1" applyProtection="1">
      <alignment horizontal="right" vertical="center"/>
    </xf>
    <xf numFmtId="0" fontId="0" fillId="3" borderId="0" xfId="0"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ill="1" applyBorder="1" applyAlignment="1" applyProtection="1">
      <alignment vertical="center"/>
    </xf>
    <xf numFmtId="0" fontId="3" fillId="3" borderId="7" xfId="0" applyFont="1" applyFill="1" applyBorder="1" applyAlignment="1" applyProtection="1">
      <alignment horizontal="right" vertical="center"/>
    </xf>
    <xf numFmtId="0" fontId="3" fillId="3" borderId="7" xfId="0" applyFont="1" applyFill="1" applyBorder="1" applyAlignment="1" applyProtection="1">
      <alignment horizontal="center" vertical="center"/>
    </xf>
    <xf numFmtId="4" fontId="3" fillId="3" borderId="7" xfId="0" applyNumberFormat="1" applyFont="1" applyFill="1" applyBorder="1" applyAlignment="1" applyProtection="1">
      <alignment vertical="center"/>
    </xf>
    <xf numFmtId="0" fontId="0" fillId="3" borderId="8" xfId="0" applyFill="1" applyBorder="1" applyAlignment="1" applyProtection="1">
      <alignment vertical="center"/>
    </xf>
    <xf numFmtId="0" fontId="39" fillId="0" borderId="4" xfId="0" applyFont="1" applyBorder="1" applyAlignment="1" applyProtection="1">
      <alignment horizontal="left" vertical="center"/>
    </xf>
    <xf numFmtId="0" fontId="0" fillId="0" borderId="4" xfId="0" applyBorder="1" applyAlignment="1" applyProtection="1">
      <alignment vertical="center"/>
    </xf>
    <xf numFmtId="0" fontId="37" fillId="0" borderId="5" xfId="0" applyFont="1" applyBorder="1" applyAlignment="1" applyProtection="1">
      <alignment horizontal="left" vertical="center"/>
    </xf>
    <xf numFmtId="0" fontId="0" fillId="0" borderId="5" xfId="0" applyBorder="1" applyAlignment="1" applyProtection="1">
      <alignment vertical="center"/>
    </xf>
    <xf numFmtId="0" fontId="37" fillId="0" borderId="5" xfId="0" applyFont="1" applyBorder="1" applyAlignment="1" applyProtection="1">
      <alignment horizontal="center" vertical="center"/>
    </xf>
    <xf numFmtId="0" fontId="37" fillId="0" borderId="5" xfId="0" applyFont="1" applyBorder="1" applyAlignment="1" applyProtection="1">
      <alignment horizontal="right" vertical="center"/>
    </xf>
    <xf numFmtId="0" fontId="0" fillId="0" borderId="9" xfId="0" applyBorder="1" applyAlignment="1" applyProtection="1">
      <alignment vertical="center"/>
    </xf>
    <xf numFmtId="0" fontId="0" fillId="0" borderId="10" xfId="0" applyBorder="1" applyAlignment="1" applyProtection="1">
      <alignment vertical="center"/>
    </xf>
    <xf numFmtId="0" fontId="0" fillId="0" borderId="1" xfId="0" applyBorder="1" applyAlignment="1" applyProtection="1">
      <alignment vertical="center"/>
    </xf>
    <xf numFmtId="0" fontId="0" fillId="0" borderId="2" xfId="0" applyBorder="1" applyAlignment="1" applyProtection="1">
      <alignment vertical="center"/>
    </xf>
    <xf numFmtId="0" fontId="38" fillId="0" borderId="0" xfId="0" applyFont="1" applyAlignment="1" applyProtection="1">
      <alignment horizontal="left" vertical="center" wrapText="1"/>
    </xf>
    <xf numFmtId="0" fontId="0" fillId="0" borderId="3" xfId="0" applyBorder="1" applyAlignment="1" applyProtection="1">
      <alignment horizontal="center" vertical="center" wrapText="1"/>
    </xf>
    <xf numFmtId="0" fontId="0" fillId="0" borderId="0" xfId="0" applyAlignment="1" applyProtection="1">
      <alignment horizontal="center" vertical="center" wrapText="1"/>
    </xf>
    <xf numFmtId="4" fontId="18" fillId="0" borderId="0" xfId="0" applyNumberFormat="1" applyFont="1" applyProtection="1"/>
    <xf numFmtId="0" fontId="0" fillId="0" borderId="11" xfId="0" applyBorder="1" applyAlignment="1" applyProtection="1">
      <alignment vertical="center"/>
    </xf>
    <xf numFmtId="166" fontId="24" fillId="0" borderId="12" xfId="0" applyNumberFormat="1" applyFont="1" applyBorder="1" applyProtection="1"/>
    <xf numFmtId="166" fontId="24" fillId="0" borderId="13" xfId="0" applyNumberFormat="1" applyFont="1" applyBorder="1" applyProtection="1"/>
    <xf numFmtId="4" fontId="14" fillId="0" borderId="0" xfId="0" applyNumberFormat="1" applyFont="1" applyAlignment="1" applyProtection="1">
      <alignment vertical="center"/>
    </xf>
    <xf numFmtId="0" fontId="7" fillId="0" borderId="3" xfId="0" applyFont="1" applyBorder="1" applyProtection="1"/>
    <xf numFmtId="0" fontId="7" fillId="0" borderId="0" xfId="0" applyFont="1" applyProtection="1"/>
    <xf numFmtId="4" fontId="5" fillId="0" borderId="0" xfId="0" applyNumberFormat="1" applyFont="1" applyProtection="1"/>
    <xf numFmtId="0" fontId="7" fillId="0" borderId="14" xfId="0" applyFont="1" applyBorder="1" applyProtection="1"/>
    <xf numFmtId="166" fontId="7" fillId="0" borderId="0" xfId="0" applyNumberFormat="1" applyFont="1" applyProtection="1"/>
    <xf numFmtId="166" fontId="7" fillId="0" borderId="15" xfId="0" applyNumberFormat="1" applyFont="1" applyBorder="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4" fontId="6" fillId="0" borderId="0" xfId="0" applyNumberFormat="1" applyFont="1" applyProtection="1"/>
    <xf numFmtId="0" fontId="16" fillId="0" borderId="22" xfId="0" applyFont="1" applyBorder="1" applyAlignment="1" applyProtection="1">
      <alignment horizontal="center" vertical="center"/>
    </xf>
    <xf numFmtId="49" fontId="16" fillId="0" borderId="22" xfId="0" applyNumberFormat="1" applyFont="1" applyBorder="1" applyAlignment="1" applyProtection="1">
      <alignment horizontal="left" vertical="center" wrapText="1"/>
    </xf>
    <xf numFmtId="0" fontId="16" fillId="0" borderId="22" xfId="0" applyFont="1" applyBorder="1" applyAlignment="1" applyProtection="1">
      <alignment horizontal="left" vertical="center" wrapText="1"/>
    </xf>
    <xf numFmtId="0" fontId="16" fillId="0" borderId="22" xfId="0" applyFont="1" applyBorder="1" applyAlignment="1" applyProtection="1">
      <alignment horizontal="center" vertical="center" wrapText="1"/>
    </xf>
    <xf numFmtId="167" fontId="16" fillId="0" borderId="22" xfId="0" applyNumberFormat="1" applyFont="1" applyBorder="1" applyAlignment="1" applyProtection="1">
      <alignment vertical="center"/>
    </xf>
    <xf numFmtId="4" fontId="16" fillId="0" borderId="22" xfId="0" applyNumberFormat="1" applyFont="1" applyBorder="1" applyAlignment="1" applyProtection="1">
      <alignment vertical="center"/>
    </xf>
    <xf numFmtId="0" fontId="17" fillId="0" borderId="14" xfId="0" applyFont="1" applyBorder="1" applyAlignment="1" applyProtection="1">
      <alignment horizontal="left" vertical="center"/>
    </xf>
    <xf numFmtId="0" fontId="17" fillId="0" borderId="0" xfId="0" applyFont="1" applyAlignment="1" applyProtection="1">
      <alignment horizontal="center" vertical="center"/>
    </xf>
    <xf numFmtId="166" fontId="17" fillId="0" borderId="0" xfId="0" applyNumberFormat="1" applyFont="1" applyAlignment="1" applyProtection="1">
      <alignment vertical="center"/>
    </xf>
    <xf numFmtId="166" fontId="17" fillId="0" borderId="15" xfId="0" applyNumberFormat="1" applyFont="1" applyBorder="1" applyAlignment="1" applyProtection="1">
      <alignment vertical="center"/>
    </xf>
    <xf numFmtId="0" fontId="16" fillId="0" borderId="0" xfId="0" applyFont="1" applyAlignment="1" applyProtection="1">
      <alignment horizontal="left" vertical="center"/>
    </xf>
    <xf numFmtId="4" fontId="0" fillId="0" borderId="0" xfId="0" applyNumberFormat="1" applyAlignment="1" applyProtection="1">
      <alignment vertical="center"/>
    </xf>
    <xf numFmtId="0" fontId="40" fillId="0" borderId="0" xfId="0" applyFont="1" applyAlignment="1" applyProtection="1">
      <alignment horizontal="left" vertical="center" wrapText="1"/>
    </xf>
    <xf numFmtId="0" fontId="0" fillId="0" borderId="14" xfId="0" applyBorder="1" applyAlignment="1" applyProtection="1">
      <alignment vertical="center"/>
    </xf>
    <xf numFmtId="0" fontId="0" fillId="0" borderId="15" xfId="0" applyBorder="1" applyAlignment="1" applyProtection="1">
      <alignment vertical="center"/>
    </xf>
    <xf numFmtId="0" fontId="41" fillId="0" borderId="0" xfId="0" applyFont="1" applyAlignment="1" applyProtection="1">
      <alignment vertical="center" wrapText="1"/>
    </xf>
    <xf numFmtId="0" fontId="42" fillId="0" borderId="3" xfId="0" applyFont="1" applyBorder="1" applyAlignment="1" applyProtection="1">
      <alignment vertical="center"/>
    </xf>
    <xf numFmtId="0" fontId="42"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42" fillId="0" borderId="14" xfId="0" applyFont="1" applyBorder="1" applyAlignment="1" applyProtection="1">
      <alignment vertical="center"/>
    </xf>
    <xf numFmtId="0" fontId="42" fillId="0" borderId="15" xfId="0" applyFont="1" applyBorder="1" applyAlignment="1" applyProtection="1">
      <alignment vertical="center"/>
    </xf>
    <xf numFmtId="0" fontId="43" fillId="0" borderId="3" xfId="0" applyFont="1" applyBorder="1" applyAlignment="1" applyProtection="1">
      <alignment vertical="center"/>
    </xf>
    <xf numFmtId="0" fontId="43" fillId="0" borderId="0" xfId="0" applyFont="1" applyAlignme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left" vertical="center" wrapText="1"/>
    </xf>
    <xf numFmtId="167" fontId="43" fillId="0" borderId="0" xfId="0" applyNumberFormat="1" applyFont="1" applyAlignment="1" applyProtection="1">
      <alignment vertical="center"/>
    </xf>
    <xf numFmtId="0" fontId="43" fillId="0" borderId="14" xfId="0" applyFont="1" applyBorder="1" applyAlignment="1" applyProtection="1">
      <alignment vertical="center"/>
    </xf>
    <xf numFmtId="0" fontId="43" fillId="0" borderId="15" xfId="0" applyFont="1" applyBorder="1" applyAlignment="1" applyProtection="1">
      <alignment vertical="center"/>
    </xf>
    <xf numFmtId="0" fontId="44" fillId="0" borderId="3" xfId="0" applyFont="1" applyBorder="1" applyAlignment="1" applyProtection="1">
      <alignment vertical="center"/>
    </xf>
    <xf numFmtId="0" fontId="44" fillId="0" borderId="0" xfId="0" applyFont="1" applyAlignment="1" applyProtection="1">
      <alignment vertical="center"/>
    </xf>
    <xf numFmtId="0" fontId="44" fillId="0" borderId="0" xfId="0" applyFont="1" applyAlignment="1" applyProtection="1">
      <alignment horizontal="left" vertical="center"/>
    </xf>
    <xf numFmtId="0" fontId="44" fillId="0" borderId="0" xfId="0" applyFont="1" applyAlignment="1" applyProtection="1">
      <alignment horizontal="left" vertical="center" wrapText="1"/>
    </xf>
    <xf numFmtId="167" fontId="44" fillId="0" borderId="0" xfId="0" applyNumberFormat="1" applyFont="1" applyAlignment="1" applyProtection="1">
      <alignment vertical="center"/>
    </xf>
    <xf numFmtId="0" fontId="44" fillId="0" borderId="14" xfId="0" applyFont="1" applyBorder="1" applyAlignment="1" applyProtection="1">
      <alignment vertical="center"/>
    </xf>
    <xf numFmtId="0" fontId="44" fillId="0" borderId="15" xfId="0" applyFont="1" applyBorder="1" applyAlignment="1" applyProtection="1">
      <alignment vertical="center"/>
    </xf>
    <xf numFmtId="0" fontId="45" fillId="0" borderId="22" xfId="0" applyFont="1" applyBorder="1" applyAlignment="1" applyProtection="1">
      <alignment horizontal="center" vertical="center"/>
    </xf>
    <xf numFmtId="49" fontId="45" fillId="0" borderId="22" xfId="0" applyNumberFormat="1" applyFont="1" applyBorder="1" applyAlignment="1" applyProtection="1">
      <alignment horizontal="left" vertical="center" wrapText="1"/>
    </xf>
    <xf numFmtId="0" fontId="45" fillId="0" borderId="22" xfId="0" applyFont="1" applyBorder="1" applyAlignment="1" applyProtection="1">
      <alignment horizontal="left" vertical="center" wrapText="1"/>
    </xf>
    <xf numFmtId="0" fontId="45" fillId="0" borderId="22" xfId="0" applyFont="1" applyBorder="1" applyAlignment="1" applyProtection="1">
      <alignment horizontal="center" vertical="center" wrapText="1"/>
    </xf>
    <xf numFmtId="167" fontId="45" fillId="0" borderId="22" xfId="0" applyNumberFormat="1" applyFont="1" applyBorder="1" applyAlignment="1" applyProtection="1">
      <alignment vertical="center"/>
    </xf>
    <xf numFmtId="4" fontId="45" fillId="0" borderId="22" xfId="0" applyNumberFormat="1" applyFont="1" applyBorder="1" applyAlignment="1" applyProtection="1">
      <alignment vertical="center"/>
    </xf>
    <xf numFmtId="0" fontId="26" fillId="0" borderId="3" xfId="0" applyFont="1" applyBorder="1" applyAlignment="1" applyProtection="1">
      <alignment vertical="center"/>
    </xf>
    <xf numFmtId="0" fontId="45" fillId="0" borderId="14" xfId="0" applyFont="1" applyBorder="1" applyAlignment="1" applyProtection="1">
      <alignment horizontal="left" vertical="center"/>
    </xf>
    <xf numFmtId="0" fontId="45" fillId="0" borderId="0" xfId="0" applyFont="1" applyAlignment="1" applyProtection="1">
      <alignment horizontal="center" vertical="center"/>
    </xf>
    <xf numFmtId="0" fontId="43" fillId="0" borderId="19" xfId="0" applyFont="1" applyBorder="1" applyAlignment="1" applyProtection="1">
      <alignment vertical="center"/>
    </xf>
    <xf numFmtId="0" fontId="43" fillId="0" borderId="20" xfId="0" applyFont="1" applyBorder="1" applyAlignment="1" applyProtection="1">
      <alignment vertical="center"/>
    </xf>
    <xf numFmtId="0" fontId="43" fillId="0" borderId="21" xfId="0" applyFont="1" applyBorder="1" applyAlignment="1" applyProtection="1">
      <alignment vertical="center"/>
    </xf>
    <xf numFmtId="4" fontId="0" fillId="6" borderId="22" xfId="0" applyNumberFormat="1" applyFont="1" applyFill="1" applyBorder="1" applyAlignment="1" applyProtection="1">
      <alignment vertical="center"/>
      <protection locked="0"/>
    </xf>
    <xf numFmtId="4" fontId="26" fillId="6" borderId="22" xfId="0" applyNumberFormat="1" applyFont="1" applyFill="1" applyBorder="1" applyAlignment="1" applyProtection="1">
      <alignment vertical="center"/>
      <protection locked="0"/>
    </xf>
    <xf numFmtId="0" fontId="28" fillId="0" borderId="0" xfId="0" applyFont="1" applyAlignment="1" applyProtection="1">
      <alignment horizontal="center" vertical="center"/>
    </xf>
    <xf numFmtId="0" fontId="29" fillId="4" borderId="0" xfId="0" applyFont="1" applyFill="1" applyAlignment="1" applyProtection="1">
      <alignment vertical="center"/>
    </xf>
    <xf numFmtId="0" fontId="30" fillId="4" borderId="23" xfId="0" applyFont="1" applyFill="1" applyBorder="1" applyAlignment="1" applyProtection="1">
      <alignment vertical="center"/>
    </xf>
    <xf numFmtId="4" fontId="30" fillId="4" borderId="23" xfId="0" applyNumberFormat="1" applyFont="1" applyFill="1" applyBorder="1" applyAlignment="1" applyProtection="1">
      <alignment vertical="center"/>
    </xf>
    <xf numFmtId="0" fontId="30" fillId="0" borderId="0" xfId="0" applyFont="1" applyAlignment="1" applyProtection="1">
      <alignment vertical="center"/>
    </xf>
    <xf numFmtId="0" fontId="31" fillId="0" borderId="24" xfId="0" applyFont="1" applyBorder="1" applyAlignment="1" applyProtection="1">
      <alignment vertical="center" wrapText="1"/>
    </xf>
    <xf numFmtId="0" fontId="30" fillId="0" borderId="24" xfId="0" applyFont="1" applyBorder="1" applyAlignment="1" applyProtection="1">
      <alignment vertical="center"/>
    </xf>
    <xf numFmtId="4" fontId="30" fillId="0" borderId="24" xfId="0" applyNumberFormat="1" applyFont="1" applyBorder="1" applyAlignment="1" applyProtection="1">
      <alignment vertical="center"/>
    </xf>
    <xf numFmtId="0" fontId="29" fillId="0" borderId="24" xfId="0" applyFont="1" applyBorder="1" applyAlignment="1" applyProtection="1">
      <alignment vertical="center"/>
    </xf>
    <xf numFmtId="4" fontId="30" fillId="0" borderId="24" xfId="0" applyNumberFormat="1" applyFont="1" applyBorder="1" applyAlignment="1" applyProtection="1">
      <alignment horizontal="center" vertical="center"/>
    </xf>
    <xf numFmtId="0" fontId="32" fillId="0" borderId="24" xfId="0" applyFont="1" applyBorder="1" applyAlignment="1" applyProtection="1">
      <alignment vertical="center"/>
    </xf>
    <xf numFmtId="0" fontId="30" fillId="0" borderId="24" xfId="0" applyFont="1" applyBorder="1" applyAlignment="1" applyProtection="1">
      <alignment horizontal="center" vertical="center"/>
    </xf>
    <xf numFmtId="4" fontId="30" fillId="0" borderId="24" xfId="0" applyNumberFormat="1" applyFont="1" applyBorder="1" applyAlignment="1" applyProtection="1">
      <alignment horizontal="right" vertical="center"/>
    </xf>
    <xf numFmtId="0" fontId="31" fillId="0" borderId="24" xfId="0" applyFont="1" applyBorder="1" applyAlignment="1" applyProtection="1">
      <alignment vertical="center"/>
    </xf>
    <xf numFmtId="0" fontId="31" fillId="0" borderId="24" xfId="0" applyFont="1" applyBorder="1" applyAlignment="1" applyProtection="1">
      <alignment horizontal="center" vertical="center"/>
    </xf>
    <xf numFmtId="4" fontId="31" fillId="0" borderId="24" xfId="0" applyNumberFormat="1" applyFont="1" applyBorder="1" applyAlignment="1" applyProtection="1">
      <alignment horizontal="right" vertical="center"/>
    </xf>
    <xf numFmtId="4" fontId="28" fillId="0" borderId="0" xfId="0" applyNumberFormat="1" applyFont="1" applyAlignment="1" applyProtection="1">
      <alignment vertical="center"/>
    </xf>
    <xf numFmtId="4" fontId="28" fillId="0" borderId="24" xfId="0" applyNumberFormat="1" applyFont="1" applyBorder="1" applyAlignment="1" applyProtection="1">
      <alignment vertical="center"/>
    </xf>
    <xf numFmtId="0" fontId="30" fillId="0" borderId="24" xfId="0" applyFont="1" applyBorder="1" applyAlignment="1" applyProtection="1">
      <alignment vertical="center" wrapText="1"/>
    </xf>
    <xf numFmtId="4" fontId="31" fillId="0" borderId="24" xfId="0" applyNumberFormat="1" applyFont="1" applyBorder="1" applyAlignment="1" applyProtection="1">
      <alignment vertical="center"/>
    </xf>
    <xf numFmtId="4" fontId="30" fillId="0" borderId="0" xfId="0" applyNumberFormat="1" applyFont="1" applyAlignment="1" applyProtection="1">
      <alignment vertical="center"/>
    </xf>
    <xf numFmtId="49" fontId="30" fillId="0" borderId="24" xfId="0" applyNumberFormat="1" applyFont="1" applyBorder="1" applyAlignment="1" applyProtection="1">
      <alignment vertical="center" wrapText="1"/>
    </xf>
    <xf numFmtId="0" fontId="31" fillId="0" borderId="0" xfId="0" applyFont="1" applyAlignment="1" applyProtection="1">
      <alignment vertical="center"/>
    </xf>
    <xf numFmtId="4" fontId="31" fillId="0" borderId="0" xfId="0" applyNumberFormat="1" applyFont="1" applyAlignment="1" applyProtection="1">
      <alignment horizontal="right" vertical="center"/>
    </xf>
    <xf numFmtId="49" fontId="30" fillId="0" borderId="0" xfId="0" applyNumberFormat="1" applyFont="1" applyAlignment="1" applyProtection="1">
      <alignment vertical="center" wrapText="1"/>
    </xf>
    <xf numFmtId="0" fontId="31" fillId="0" borderId="0" xfId="0" applyFont="1" applyAlignment="1" applyProtection="1">
      <alignment horizontal="center" vertical="center"/>
    </xf>
    <xf numFmtId="4" fontId="35" fillId="0" borderId="0" xfId="0" applyNumberFormat="1" applyFont="1" applyAlignment="1" applyProtection="1">
      <alignment vertical="center"/>
    </xf>
    <xf numFmtId="4" fontId="35" fillId="0" borderId="0" xfId="0" applyNumberFormat="1" applyFont="1" applyAlignment="1" applyProtection="1">
      <alignment horizontal="right" vertical="center"/>
    </xf>
    <xf numFmtId="4" fontId="30" fillId="6" borderId="24" xfId="0" applyNumberFormat="1" applyFont="1" applyFill="1" applyBorder="1" applyAlignment="1" applyProtection="1">
      <alignment vertical="center"/>
      <protection locked="0"/>
    </xf>
    <xf numFmtId="0" fontId="1" fillId="0" borderId="0" xfId="0" applyFont="1" applyAlignment="1" applyProtection="1">
      <alignment horizontal="right" vertical="center"/>
    </xf>
    <xf numFmtId="0" fontId="0" fillId="0" borderId="0" xfId="0" applyProtection="1"/>
    <xf numFmtId="0" fontId="0" fillId="0" borderId="0" xfId="0" applyFont="1" applyAlignment="1" applyProtection="1">
      <alignment horizontal="left" vertical="center"/>
    </xf>
    <xf numFmtId="0" fontId="2" fillId="0" borderId="0" xfId="0" applyFont="1" applyAlignment="1" applyProtection="1">
      <alignment horizontal="left" vertical="top" wrapText="1"/>
    </xf>
    <xf numFmtId="0" fontId="0" fillId="0" borderId="0" xfId="0" applyFont="1" applyAlignment="1" applyProtection="1">
      <alignment horizontal="left" vertical="center" wrapText="1"/>
    </xf>
    <xf numFmtId="4" fontId="12"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6" borderId="0" xfId="0" applyFill="1" applyAlignment="1" applyProtection="1">
      <alignment horizontal="center"/>
      <protection locked="0"/>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4" fontId="13" fillId="0" borderId="0" xfId="0" applyNumberFormat="1" applyFont="1" applyAlignment="1" applyProtection="1">
      <alignment vertical="center"/>
    </xf>
    <xf numFmtId="0" fontId="15" fillId="0" borderId="11" xfId="0" applyFont="1" applyBorder="1" applyAlignment="1" applyProtection="1">
      <alignment horizontal="center" vertical="center"/>
    </xf>
    <xf numFmtId="0" fontId="15" fillId="0" borderId="12" xfId="0" applyFont="1" applyBorder="1" applyAlignment="1" applyProtection="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16" fillId="3" borderId="6" xfId="0" applyFont="1" applyFill="1" applyBorder="1" applyAlignment="1" applyProtection="1">
      <alignment horizontal="center" vertical="center"/>
    </xf>
    <xf numFmtId="0" fontId="16" fillId="3" borderId="7" xfId="0" applyFont="1" applyFill="1" applyBorder="1" applyAlignment="1" applyProtection="1">
      <alignment horizontal="left" vertical="center"/>
    </xf>
    <xf numFmtId="0" fontId="16" fillId="3" borderId="7" xfId="0" applyFont="1" applyFill="1" applyBorder="1" applyAlignment="1" applyProtection="1">
      <alignment horizontal="center" vertical="center"/>
    </xf>
    <xf numFmtId="0" fontId="16" fillId="3" borderId="7" xfId="0" applyFont="1" applyFill="1" applyBorder="1" applyAlignment="1" applyProtection="1">
      <alignment horizontal="right" vertical="center"/>
    </xf>
    <xf numFmtId="0" fontId="16" fillId="3" borderId="8" xfId="0" applyFont="1" applyFill="1" applyBorder="1" applyAlignment="1" applyProtection="1">
      <alignment horizontal="left" vertical="center"/>
    </xf>
    <xf numFmtId="0" fontId="20" fillId="0" borderId="0" xfId="0" applyFont="1" applyAlignment="1" applyProtection="1">
      <alignment horizontal="left" vertical="center" wrapText="1"/>
    </xf>
    <xf numFmtId="0" fontId="20" fillId="0" borderId="25" xfId="0" applyFont="1" applyBorder="1" applyAlignment="1" applyProtection="1">
      <alignment horizontal="left" vertical="center" wrapText="1"/>
    </xf>
    <xf numFmtId="4" fontId="21" fillId="0" borderId="0" xfId="0" applyNumberFormat="1" applyFont="1" applyAlignment="1" applyProtection="1">
      <alignment vertical="center"/>
    </xf>
    <xf numFmtId="0" fontId="21" fillId="0" borderId="0" xfId="0" applyFont="1" applyAlignment="1" applyProtection="1">
      <alignment vertical="center"/>
    </xf>
    <xf numFmtId="4" fontId="21" fillId="0" borderId="25" xfId="0" applyNumberFormat="1" applyFont="1" applyBorder="1" applyAlignment="1" applyProtection="1">
      <alignment vertical="center"/>
    </xf>
    <xf numFmtId="0" fontId="21" fillId="0" borderId="25" xfId="0" applyFont="1" applyBorder="1" applyAlignment="1" applyProtection="1">
      <alignment vertical="center"/>
    </xf>
    <xf numFmtId="4" fontId="18" fillId="0" borderId="0" xfId="0" applyNumberFormat="1" applyFont="1" applyAlignment="1" applyProtection="1">
      <alignment horizontal="right" vertical="center"/>
    </xf>
    <xf numFmtId="0" fontId="0" fillId="6" borderId="0" xfId="0" applyFont="1" applyFill="1" applyAlignment="1" applyProtection="1">
      <alignment horizontal="center" vertical="center"/>
      <protection locked="0"/>
    </xf>
    <xf numFmtId="4" fontId="18" fillId="0" borderId="0" xfId="0" applyNumberFormat="1" applyFont="1" applyAlignment="1" applyProtection="1">
      <alignment vertical="center"/>
    </xf>
    <xf numFmtId="165" fontId="0" fillId="0" borderId="0" xfId="0" applyNumberFormat="1" applyFont="1" applyAlignment="1" applyProtection="1">
      <alignment horizontal="left" vertical="center"/>
    </xf>
    <xf numFmtId="0" fontId="3"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3"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0" fontId="37" fillId="0" borderId="0" xfId="0" applyFont="1" applyAlignment="1" applyProtection="1">
      <alignment horizontal="left" vertical="center" wrapText="1"/>
    </xf>
    <xf numFmtId="0" fontId="37" fillId="0" borderId="0" xfId="0" applyFont="1" applyAlignment="1" applyProtection="1">
      <alignment horizontal="left" vertical="center"/>
    </xf>
    <xf numFmtId="0" fontId="0" fillId="0" borderId="0" xfId="0" applyAlignment="1" applyProtection="1">
      <alignment vertical="center"/>
    </xf>
    <xf numFmtId="0" fontId="11" fillId="5" borderId="0" xfId="0" applyFont="1" applyFill="1" applyAlignment="1" applyProtection="1">
      <alignment horizontal="center" vertical="center"/>
    </xf>
    <xf numFmtId="0" fontId="38" fillId="0" borderId="0" xfId="0" applyFont="1" applyAlignment="1" applyProtection="1">
      <alignment horizontal="left" vertical="center" wrapText="1"/>
    </xf>
    <xf numFmtId="0" fontId="0" fillId="0" borderId="0" xfId="0"/>
    <xf numFmtId="0" fontId="2" fillId="0" borderId="0" xfId="0" applyFont="1" applyAlignment="1">
      <alignment horizontal="left" vertical="center" wrapText="1"/>
    </xf>
    <xf numFmtId="0" fontId="0" fillId="0" borderId="0" xfId="0" applyFont="1" applyAlignment="1">
      <alignment vertical="center"/>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k&#225;zky/1814%20-%20M&#283;sto%20Kol&#237;n%20-%20Rekonstrukce%20T&#225;boritsk&#225;,%20Prokopa%20Velik&#233;ho,%20Jate&#269;n&#237;,%20Lipansk&#225;%20-%20PD/Projekty/PD/lipansk&#225;/DZS_DPS/rozpo&#269;et/Rozpo&#269;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D.1.1 - Kanalizace"/>
    </sheetNames>
    <sheetDataSet>
      <sheetData sheetId="0">
        <row r="6">
          <cell r="K6" t="str">
            <v>Rekonstrukce kanalizace, zpevněných ploch a VO v ul. Lipanská, Kolín</v>
          </cell>
        </row>
        <row r="8">
          <cell r="AN8" t="str">
            <v>28. 9. 2019</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66411-8C4D-42AE-AB0B-9486A89E8C10}">
  <sheetPr>
    <pageSetUpPr fitToPage="1"/>
  </sheetPr>
  <dimension ref="A1:CJ57"/>
  <sheetViews>
    <sheetView topLeftCell="A8" zoomScaleNormal="100" workbookViewId="0">
      <selection activeCell="K8" sqref="K8:AH8"/>
    </sheetView>
  </sheetViews>
  <sheetFormatPr defaultRowHeight="11.25"/>
  <cols>
    <col min="1" max="1" width="8.33203125" style="169" customWidth="1"/>
    <col min="2" max="2" width="1.6640625" style="169" customWidth="1"/>
    <col min="3" max="3" width="4.1640625" style="169" customWidth="1"/>
    <col min="4" max="33" width="2.6640625" style="169" customWidth="1"/>
    <col min="34" max="34" width="3.33203125" style="169" customWidth="1"/>
    <col min="35" max="35" width="31.6640625" style="169" customWidth="1"/>
    <col min="36" max="37" width="2.5" style="169" customWidth="1"/>
    <col min="38" max="38" width="8.33203125" style="169" customWidth="1"/>
    <col min="39" max="39" width="3.33203125" style="169" customWidth="1"/>
    <col min="40" max="40" width="13.33203125" style="169" customWidth="1"/>
    <col min="41" max="41" width="7.5" style="169" customWidth="1"/>
    <col min="42" max="42" width="4.1640625" style="169" customWidth="1"/>
    <col min="43" max="43" width="15.6640625" style="169" hidden="1" customWidth="1"/>
    <col min="44" max="44" width="4.83203125" style="169" customWidth="1"/>
    <col min="45" max="47" width="25.83203125" style="169" hidden="1" customWidth="1"/>
    <col min="48" max="49" width="21.6640625" style="169" hidden="1" customWidth="1"/>
    <col min="50" max="51" width="25" style="169" hidden="1" customWidth="1"/>
    <col min="52" max="52" width="21.6640625" style="169" hidden="1" customWidth="1"/>
    <col min="53" max="53" width="19.1640625" style="169" hidden="1" customWidth="1"/>
    <col min="54" max="54" width="25" style="169" hidden="1" customWidth="1"/>
    <col min="55" max="55" width="21.6640625" style="169" hidden="1" customWidth="1"/>
    <col min="56" max="56" width="19.1640625" style="169" hidden="1" customWidth="1"/>
    <col min="57" max="57" width="66.5" style="169" customWidth="1"/>
    <col min="58" max="16384" width="9.33203125" style="169"/>
  </cols>
  <sheetData>
    <row r="1" spans="1:72">
      <c r="A1" s="174" t="s">
        <v>0</v>
      </c>
      <c r="AZ1" s="174" t="s">
        <v>1</v>
      </c>
      <c r="BA1" s="174" t="s">
        <v>2</v>
      </c>
      <c r="BB1" s="174" t="s">
        <v>3</v>
      </c>
      <c r="BS1" s="174" t="s">
        <v>4</v>
      </c>
      <c r="BT1" s="174" t="s">
        <v>5</v>
      </c>
    </row>
    <row r="2" spans="1:72" ht="36.950000000000003" customHeight="1">
      <c r="AR2" s="310"/>
      <c r="AS2" s="310"/>
      <c r="AT2" s="310"/>
      <c r="AU2" s="310"/>
      <c r="AV2" s="310"/>
      <c r="AW2" s="310"/>
      <c r="AX2" s="310"/>
      <c r="AY2" s="310"/>
      <c r="AZ2" s="310"/>
      <c r="BA2" s="310"/>
      <c r="BB2" s="310"/>
      <c r="BC2" s="310"/>
      <c r="BD2" s="310"/>
      <c r="BE2" s="310"/>
    </row>
    <row r="3" spans="1:72" ht="6.95" customHeight="1">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2"/>
    </row>
    <row r="4" spans="1:72" ht="24.95" customHeight="1">
      <c r="B4" s="12"/>
      <c r="D4" s="14" t="s">
        <v>8</v>
      </c>
      <c r="AR4" s="12"/>
      <c r="AS4" s="175" t="s">
        <v>9</v>
      </c>
    </row>
    <row r="5" spans="1:72" ht="12" customHeight="1">
      <c r="B5" s="12"/>
      <c r="D5" s="16" t="s">
        <v>10</v>
      </c>
      <c r="K5" s="311" t="s">
        <v>11</v>
      </c>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R5" s="12"/>
    </row>
    <row r="6" spans="1:72" ht="36.950000000000003" customHeight="1">
      <c r="B6" s="12"/>
      <c r="D6" s="18" t="s">
        <v>12</v>
      </c>
      <c r="K6" s="312" t="s">
        <v>13</v>
      </c>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c r="AR6" s="12"/>
    </row>
    <row r="7" spans="1:72" ht="12" customHeight="1">
      <c r="B7" s="12"/>
      <c r="D7" s="19" t="s">
        <v>14</v>
      </c>
      <c r="K7" s="163"/>
      <c r="AK7" s="19" t="s">
        <v>15</v>
      </c>
      <c r="AN7" s="163" t="s">
        <v>1</v>
      </c>
      <c r="AR7" s="12"/>
    </row>
    <row r="8" spans="1:72" ht="12" customHeight="1">
      <c r="B8" s="12"/>
      <c r="D8" s="19" t="s">
        <v>16</v>
      </c>
      <c r="K8" s="338" t="s">
        <v>17</v>
      </c>
      <c r="L8" s="338"/>
      <c r="M8" s="338"/>
      <c r="N8" s="338"/>
      <c r="O8" s="338"/>
      <c r="P8" s="338"/>
      <c r="Q8" s="338"/>
      <c r="R8" s="338"/>
      <c r="S8" s="338"/>
      <c r="T8" s="338"/>
      <c r="U8" s="338"/>
      <c r="V8" s="338"/>
      <c r="W8" s="338"/>
      <c r="X8" s="338"/>
      <c r="Y8" s="338"/>
      <c r="Z8" s="338"/>
      <c r="AA8" s="338"/>
      <c r="AB8" s="338"/>
      <c r="AC8" s="338"/>
      <c r="AD8" s="338"/>
      <c r="AE8" s="338"/>
      <c r="AF8" s="338"/>
      <c r="AG8" s="338"/>
      <c r="AH8" s="338"/>
      <c r="AK8" s="19" t="s">
        <v>18</v>
      </c>
      <c r="AN8" s="181"/>
      <c r="AR8" s="12"/>
    </row>
    <row r="9" spans="1:72" ht="14.45" customHeight="1">
      <c r="B9" s="12"/>
      <c r="AR9" s="12"/>
    </row>
    <row r="10" spans="1:72" ht="12" customHeight="1">
      <c r="B10" s="12"/>
      <c r="D10" s="19" t="s">
        <v>19</v>
      </c>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K10" s="19" t="s">
        <v>20</v>
      </c>
      <c r="AN10" s="181" t="s">
        <v>1</v>
      </c>
      <c r="AR10" s="12"/>
    </row>
    <row r="11" spans="1:72" ht="18.399999999999999" customHeight="1">
      <c r="B11" s="12"/>
      <c r="E11" s="163" t="s">
        <v>21</v>
      </c>
      <c r="AK11" s="19" t="s">
        <v>22</v>
      </c>
      <c r="AN11" s="181"/>
      <c r="AR11" s="12"/>
    </row>
    <row r="12" spans="1:72" ht="6.95" customHeight="1">
      <c r="B12" s="12"/>
      <c r="AR12" s="12"/>
    </row>
    <row r="13" spans="1:72" ht="12" customHeight="1">
      <c r="B13" s="12"/>
      <c r="D13" s="19" t="s">
        <v>23</v>
      </c>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K13" s="19" t="s">
        <v>20</v>
      </c>
      <c r="AN13" s="181" t="s">
        <v>1</v>
      </c>
      <c r="AR13" s="12"/>
    </row>
    <row r="14" spans="1:72">
      <c r="B14" s="12"/>
      <c r="E14" s="163" t="s">
        <v>21</v>
      </c>
      <c r="AK14" s="19" t="s">
        <v>22</v>
      </c>
      <c r="AN14" s="181" t="s">
        <v>1</v>
      </c>
      <c r="AR14" s="12"/>
    </row>
    <row r="15" spans="1:72" ht="6.95" customHeight="1">
      <c r="B15" s="12"/>
      <c r="AR15" s="12"/>
    </row>
    <row r="16" spans="1:72" ht="12" customHeight="1">
      <c r="B16" s="12"/>
      <c r="D16" s="19" t="s">
        <v>24</v>
      </c>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K16" s="19" t="s">
        <v>20</v>
      </c>
      <c r="AN16" s="181" t="s">
        <v>1</v>
      </c>
      <c r="AR16" s="12"/>
    </row>
    <row r="17" spans="2:44" ht="18.399999999999999" customHeight="1">
      <c r="B17" s="12"/>
      <c r="E17" s="163" t="s">
        <v>21</v>
      </c>
      <c r="AK17" s="19" t="s">
        <v>22</v>
      </c>
      <c r="AN17" s="181" t="s">
        <v>1</v>
      </c>
      <c r="AR17" s="12"/>
    </row>
    <row r="18" spans="2:44" ht="6.95" customHeight="1">
      <c r="B18" s="12"/>
      <c r="AR18" s="12"/>
    </row>
    <row r="19" spans="2:44" ht="12" customHeight="1">
      <c r="B19" s="12"/>
      <c r="D19" s="19" t="s">
        <v>26</v>
      </c>
      <c r="K19" s="316"/>
      <c r="L19" s="316"/>
      <c r="M19" s="316"/>
      <c r="N19" s="316"/>
      <c r="O19" s="316"/>
      <c r="P19" s="316"/>
      <c r="Q19" s="316"/>
      <c r="R19" s="316"/>
      <c r="S19" s="316"/>
      <c r="T19" s="316"/>
      <c r="U19" s="316"/>
      <c r="V19" s="316"/>
      <c r="W19" s="316"/>
      <c r="X19" s="316"/>
      <c r="Y19" s="316"/>
      <c r="Z19" s="316"/>
      <c r="AA19" s="316"/>
      <c r="AB19" s="316"/>
      <c r="AC19" s="316"/>
      <c r="AD19" s="316"/>
      <c r="AE19" s="316"/>
      <c r="AF19" s="316"/>
      <c r="AG19" s="316"/>
      <c r="AH19" s="316"/>
      <c r="AK19" s="19" t="s">
        <v>20</v>
      </c>
      <c r="AN19" s="181" t="s">
        <v>1</v>
      </c>
      <c r="AR19" s="12"/>
    </row>
    <row r="20" spans="2:44" ht="18.399999999999999" customHeight="1">
      <c r="B20" s="12"/>
      <c r="E20" s="163" t="s">
        <v>21</v>
      </c>
      <c r="AK20" s="19" t="s">
        <v>22</v>
      </c>
      <c r="AN20" s="181" t="s">
        <v>1</v>
      </c>
      <c r="AR20" s="12"/>
    </row>
    <row r="21" spans="2:44" ht="6.95" customHeight="1">
      <c r="B21" s="12"/>
      <c r="AR21" s="12"/>
    </row>
    <row r="22" spans="2:44" ht="12" customHeight="1">
      <c r="B22" s="12"/>
      <c r="D22" s="19" t="s">
        <v>27</v>
      </c>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R22" s="12"/>
    </row>
    <row r="23" spans="2:44" ht="16.5" customHeight="1">
      <c r="B23" s="12"/>
      <c r="E23" s="313" t="s">
        <v>1</v>
      </c>
      <c r="F23" s="313"/>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3"/>
      <c r="AF23" s="313"/>
      <c r="AG23" s="313"/>
      <c r="AH23" s="313"/>
      <c r="AI23" s="313"/>
      <c r="AJ23" s="313"/>
      <c r="AK23" s="313"/>
      <c r="AL23" s="313"/>
      <c r="AM23" s="313"/>
      <c r="AN23" s="313"/>
      <c r="AR23" s="12"/>
    </row>
    <row r="24" spans="2:44" ht="6.95" customHeight="1">
      <c r="B24" s="12"/>
      <c r="AR24" s="12"/>
    </row>
    <row r="25" spans="2:44" ht="6.95" customHeight="1">
      <c r="B25" s="12"/>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R25" s="12"/>
    </row>
    <row r="26" spans="2:44" s="165" customFormat="1" ht="25.9" customHeight="1">
      <c r="B26" s="22"/>
      <c r="D26" s="24" t="s">
        <v>28</v>
      </c>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314">
        <f>ROUND(AG54,2)</f>
        <v>0</v>
      </c>
      <c r="AL26" s="315"/>
      <c r="AM26" s="315"/>
      <c r="AN26" s="315"/>
      <c r="AO26" s="315"/>
      <c r="AR26" s="22"/>
    </row>
    <row r="27" spans="2:44" s="165" customFormat="1" ht="6.95" customHeight="1">
      <c r="B27" s="22"/>
      <c r="AR27" s="22"/>
    </row>
    <row r="28" spans="2:44" s="165" customFormat="1">
      <c r="B28" s="22"/>
      <c r="L28" s="309" t="s">
        <v>29</v>
      </c>
      <c r="M28" s="309"/>
      <c r="N28" s="309"/>
      <c r="O28" s="309"/>
      <c r="P28" s="309"/>
      <c r="W28" s="309" t="s">
        <v>30</v>
      </c>
      <c r="X28" s="309"/>
      <c r="Y28" s="309"/>
      <c r="Z28" s="309"/>
      <c r="AA28" s="309"/>
      <c r="AB28" s="309"/>
      <c r="AC28" s="309"/>
      <c r="AD28" s="309"/>
      <c r="AE28" s="309"/>
      <c r="AK28" s="309" t="s">
        <v>31</v>
      </c>
      <c r="AL28" s="309"/>
      <c r="AM28" s="309"/>
      <c r="AN28" s="309"/>
      <c r="AO28" s="309"/>
      <c r="AR28" s="22"/>
    </row>
    <row r="29" spans="2:44" s="166" customFormat="1" ht="14.45" customHeight="1">
      <c r="B29" s="26"/>
      <c r="D29" s="19" t="s">
        <v>32</v>
      </c>
      <c r="F29" s="19" t="s">
        <v>33</v>
      </c>
      <c r="L29" s="317">
        <v>0.21</v>
      </c>
      <c r="M29" s="318"/>
      <c r="N29" s="318"/>
      <c r="O29" s="318"/>
      <c r="P29" s="318"/>
      <c r="W29" s="319">
        <f>AK26</f>
        <v>0</v>
      </c>
      <c r="X29" s="318"/>
      <c r="Y29" s="318"/>
      <c r="Z29" s="318"/>
      <c r="AA29" s="318"/>
      <c r="AB29" s="318"/>
      <c r="AC29" s="318"/>
      <c r="AD29" s="318"/>
      <c r="AE29" s="318"/>
      <c r="AK29" s="319">
        <f>W29*0.21</f>
        <v>0</v>
      </c>
      <c r="AL29" s="318"/>
      <c r="AM29" s="318"/>
      <c r="AN29" s="318"/>
      <c r="AO29" s="318"/>
      <c r="AR29" s="26"/>
    </row>
    <row r="30" spans="2:44" s="166" customFormat="1" ht="14.45" customHeight="1">
      <c r="B30" s="26"/>
      <c r="F30" s="19" t="s">
        <v>34</v>
      </c>
      <c r="L30" s="317">
        <v>0.15</v>
      </c>
      <c r="M30" s="318"/>
      <c r="N30" s="318"/>
      <c r="O30" s="318"/>
      <c r="P30" s="318"/>
      <c r="W30" s="319">
        <v>0</v>
      </c>
      <c r="X30" s="318"/>
      <c r="Y30" s="318"/>
      <c r="Z30" s="318"/>
      <c r="AA30" s="318"/>
      <c r="AB30" s="318"/>
      <c r="AC30" s="318"/>
      <c r="AD30" s="318"/>
      <c r="AE30" s="318"/>
      <c r="AK30" s="319">
        <f>W30*0.15</f>
        <v>0</v>
      </c>
      <c r="AL30" s="318"/>
      <c r="AM30" s="318"/>
      <c r="AN30" s="318"/>
      <c r="AO30" s="318"/>
      <c r="AR30" s="26"/>
    </row>
    <row r="31" spans="2:44" s="166" customFormat="1" ht="14.45" hidden="1" customHeight="1">
      <c r="B31" s="26"/>
      <c r="F31" s="19" t="s">
        <v>35</v>
      </c>
      <c r="L31" s="317">
        <v>0.21</v>
      </c>
      <c r="M31" s="318"/>
      <c r="N31" s="318"/>
      <c r="O31" s="318"/>
      <c r="P31" s="318"/>
      <c r="W31" s="319" t="e">
        <f>ROUND(BB54, 2)</f>
        <v>#REF!</v>
      </c>
      <c r="X31" s="318"/>
      <c r="Y31" s="318"/>
      <c r="Z31" s="318"/>
      <c r="AA31" s="318"/>
      <c r="AB31" s="318"/>
      <c r="AC31" s="318"/>
      <c r="AD31" s="318"/>
      <c r="AE31" s="318"/>
      <c r="AK31" s="319">
        <v>0</v>
      </c>
      <c r="AL31" s="318"/>
      <c r="AM31" s="318"/>
      <c r="AN31" s="318"/>
      <c r="AO31" s="318"/>
      <c r="AR31" s="26"/>
    </row>
    <row r="32" spans="2:44" s="166" customFormat="1" ht="14.45" hidden="1" customHeight="1">
      <c r="B32" s="26"/>
      <c r="F32" s="19" t="s">
        <v>36</v>
      </c>
      <c r="L32" s="317">
        <v>0.15</v>
      </c>
      <c r="M32" s="318"/>
      <c r="N32" s="318"/>
      <c r="O32" s="318"/>
      <c r="P32" s="318"/>
      <c r="W32" s="319" t="e">
        <f>ROUND(BC54, 2)</f>
        <v>#REF!</v>
      </c>
      <c r="X32" s="318"/>
      <c r="Y32" s="318"/>
      <c r="Z32" s="318"/>
      <c r="AA32" s="318"/>
      <c r="AB32" s="318"/>
      <c r="AC32" s="318"/>
      <c r="AD32" s="318"/>
      <c r="AE32" s="318"/>
      <c r="AK32" s="319">
        <v>0</v>
      </c>
      <c r="AL32" s="318"/>
      <c r="AM32" s="318"/>
      <c r="AN32" s="318"/>
      <c r="AO32" s="318"/>
      <c r="AR32" s="26"/>
    </row>
    <row r="33" spans="2:44" s="166" customFormat="1" ht="14.45" hidden="1" customHeight="1">
      <c r="B33" s="26"/>
      <c r="F33" s="19" t="s">
        <v>37</v>
      </c>
      <c r="L33" s="317">
        <v>0</v>
      </c>
      <c r="M33" s="318"/>
      <c r="N33" s="318"/>
      <c r="O33" s="318"/>
      <c r="P33" s="318"/>
      <c r="W33" s="319" t="e">
        <f>ROUND(BD54, 2)</f>
        <v>#REF!</v>
      </c>
      <c r="X33" s="318"/>
      <c r="Y33" s="318"/>
      <c r="Z33" s="318"/>
      <c r="AA33" s="318"/>
      <c r="AB33" s="318"/>
      <c r="AC33" s="318"/>
      <c r="AD33" s="318"/>
      <c r="AE33" s="318"/>
      <c r="AK33" s="319">
        <v>0</v>
      </c>
      <c r="AL33" s="318"/>
      <c r="AM33" s="318"/>
      <c r="AN33" s="318"/>
      <c r="AO33" s="318"/>
      <c r="AR33" s="26"/>
    </row>
    <row r="34" spans="2:44" s="165" customFormat="1" ht="6.95" customHeight="1">
      <c r="B34" s="22"/>
      <c r="AR34" s="22"/>
    </row>
    <row r="35" spans="2:44" s="165" customFormat="1" ht="25.9" customHeight="1">
      <c r="B35" s="22"/>
      <c r="C35" s="27"/>
      <c r="D35" s="28" t="s">
        <v>38</v>
      </c>
      <c r="E35" s="167"/>
      <c r="F35" s="167"/>
      <c r="G35" s="167"/>
      <c r="H35" s="167"/>
      <c r="I35" s="167"/>
      <c r="J35" s="167"/>
      <c r="K35" s="167"/>
      <c r="L35" s="167"/>
      <c r="M35" s="167"/>
      <c r="N35" s="167"/>
      <c r="O35" s="167"/>
      <c r="P35" s="167"/>
      <c r="Q35" s="167"/>
      <c r="R35" s="167"/>
      <c r="S35" s="167"/>
      <c r="T35" s="29" t="s">
        <v>39</v>
      </c>
      <c r="U35" s="167"/>
      <c r="V35" s="167"/>
      <c r="W35" s="167"/>
      <c r="X35" s="341" t="s">
        <v>40</v>
      </c>
      <c r="Y35" s="342"/>
      <c r="Z35" s="342"/>
      <c r="AA35" s="342"/>
      <c r="AB35" s="342"/>
      <c r="AC35" s="167"/>
      <c r="AD35" s="167"/>
      <c r="AE35" s="167"/>
      <c r="AF35" s="167"/>
      <c r="AG35" s="167"/>
      <c r="AH35" s="167"/>
      <c r="AI35" s="167"/>
      <c r="AJ35" s="167"/>
      <c r="AK35" s="343">
        <f>SUM(AK26:AK33)</f>
        <v>0</v>
      </c>
      <c r="AL35" s="342"/>
      <c r="AM35" s="342"/>
      <c r="AN35" s="342"/>
      <c r="AO35" s="344"/>
      <c r="AP35" s="27"/>
      <c r="AQ35" s="27"/>
      <c r="AR35" s="22"/>
    </row>
    <row r="36" spans="2:44" s="165" customFormat="1" ht="6.95" customHeight="1">
      <c r="B36" s="22"/>
      <c r="AR36" s="22"/>
    </row>
    <row r="37" spans="2:44" s="165" customFormat="1" ht="6.95" customHeight="1">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2"/>
    </row>
    <row r="41" spans="2:44" s="165" customFormat="1" ht="6.95" customHeight="1">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2"/>
    </row>
    <row r="42" spans="2:44" s="165" customFormat="1" ht="24.95" customHeight="1">
      <c r="B42" s="22"/>
      <c r="C42" s="14" t="s">
        <v>41</v>
      </c>
      <c r="AR42" s="22"/>
    </row>
    <row r="43" spans="2:44" s="165" customFormat="1" ht="6.95" customHeight="1">
      <c r="B43" s="22"/>
      <c r="AR43" s="22"/>
    </row>
    <row r="44" spans="2:44" s="165" customFormat="1" ht="12" customHeight="1">
      <c r="B44" s="22"/>
      <c r="C44" s="19" t="s">
        <v>10</v>
      </c>
      <c r="L44" s="165" t="str">
        <f>K5</f>
        <v>000</v>
      </c>
      <c r="AR44" s="22"/>
    </row>
    <row r="45" spans="2:44" s="168" customFormat="1" ht="36.950000000000003" customHeight="1">
      <c r="B45" s="34"/>
      <c r="C45" s="35" t="s">
        <v>12</v>
      </c>
      <c r="L45" s="345" t="str">
        <f>K6</f>
        <v>Lipanská, Kolín</v>
      </c>
      <c r="M45" s="346"/>
      <c r="N45" s="346"/>
      <c r="O45" s="346"/>
      <c r="P45" s="346"/>
      <c r="Q45" s="346"/>
      <c r="R45" s="346"/>
      <c r="S45" s="346"/>
      <c r="T45" s="346"/>
      <c r="U45" s="346"/>
      <c r="V45" s="346"/>
      <c r="W45" s="346"/>
      <c r="X45" s="346"/>
      <c r="Y45" s="346"/>
      <c r="Z45" s="346"/>
      <c r="AA45" s="346"/>
      <c r="AB45" s="346"/>
      <c r="AC45" s="346"/>
      <c r="AD45" s="346"/>
      <c r="AE45" s="346"/>
      <c r="AF45" s="346"/>
      <c r="AG45" s="346"/>
      <c r="AH45" s="346"/>
      <c r="AI45" s="346"/>
      <c r="AJ45" s="346"/>
      <c r="AK45" s="346"/>
      <c r="AL45" s="346"/>
      <c r="AM45" s="346"/>
      <c r="AN45" s="346"/>
      <c r="AO45" s="346"/>
      <c r="AR45" s="34"/>
    </row>
    <row r="46" spans="2:44" s="165" customFormat="1" ht="6.95" customHeight="1">
      <c r="B46" s="22"/>
      <c r="AR46" s="22"/>
    </row>
    <row r="47" spans="2:44" s="165" customFormat="1" ht="12" customHeight="1">
      <c r="B47" s="22"/>
      <c r="C47" s="19" t="s">
        <v>16</v>
      </c>
      <c r="L47" s="36" t="str">
        <f>IF(K8="","",K8)</f>
        <v>Kolín</v>
      </c>
      <c r="AI47" s="19" t="s">
        <v>18</v>
      </c>
      <c r="AM47" s="340" t="str">
        <f>IF(AN8= "","",AN8)</f>
        <v/>
      </c>
      <c r="AN47" s="340"/>
      <c r="AR47" s="22"/>
    </row>
    <row r="48" spans="2:44" s="165" customFormat="1" ht="6.95" customHeight="1">
      <c r="B48" s="22"/>
      <c r="AR48" s="22"/>
    </row>
    <row r="49" spans="1:88" s="165" customFormat="1" ht="13.7" customHeight="1">
      <c r="B49" s="22"/>
      <c r="C49" s="19" t="s">
        <v>19</v>
      </c>
      <c r="L49" s="165" t="str">
        <f>IF(E11= "","",E11)</f>
        <v xml:space="preserve"> </v>
      </c>
      <c r="AI49" s="19" t="s">
        <v>24</v>
      </c>
      <c r="AM49" s="324" t="str">
        <f>IF(E17="","",E17)</f>
        <v xml:space="preserve"> </v>
      </c>
      <c r="AN49" s="325"/>
      <c r="AO49" s="325"/>
      <c r="AP49" s="325"/>
      <c r="AR49" s="22"/>
      <c r="AS49" s="320" t="s">
        <v>42</v>
      </c>
      <c r="AT49" s="321"/>
      <c r="AU49" s="48"/>
      <c r="AV49" s="48"/>
      <c r="AW49" s="48"/>
      <c r="AX49" s="48"/>
      <c r="AY49" s="48"/>
      <c r="AZ49" s="48"/>
      <c r="BA49" s="48"/>
      <c r="BB49" s="48"/>
      <c r="BC49" s="48"/>
      <c r="BD49" s="49"/>
    </row>
    <row r="50" spans="1:88" s="165" customFormat="1" ht="13.7" customHeight="1">
      <c r="B50" s="22"/>
      <c r="C50" s="19" t="s">
        <v>23</v>
      </c>
      <c r="L50" s="165" t="str">
        <f>IF(E14="","",E14)</f>
        <v xml:space="preserve"> </v>
      </c>
      <c r="AI50" s="19" t="s">
        <v>26</v>
      </c>
      <c r="AM50" s="324" t="str">
        <f>IF(E20="","",E20)</f>
        <v xml:space="preserve"> </v>
      </c>
      <c r="AN50" s="325"/>
      <c r="AO50" s="325"/>
      <c r="AP50" s="325"/>
      <c r="AR50" s="22"/>
      <c r="AS50" s="322"/>
      <c r="AT50" s="323"/>
      <c r="AU50" s="40"/>
      <c r="AV50" s="40"/>
      <c r="AW50" s="40"/>
      <c r="AX50" s="40"/>
      <c r="AY50" s="40"/>
      <c r="AZ50" s="40"/>
      <c r="BA50" s="40"/>
      <c r="BB50" s="40"/>
      <c r="BC50" s="40"/>
      <c r="BD50" s="41"/>
    </row>
    <row r="51" spans="1:88" s="165" customFormat="1" ht="10.9" customHeight="1">
      <c r="B51" s="22"/>
      <c r="AR51" s="22"/>
      <c r="AS51" s="322"/>
      <c r="AT51" s="323"/>
      <c r="AU51" s="40"/>
      <c r="AV51" s="40"/>
      <c r="AW51" s="40"/>
      <c r="AX51" s="40"/>
      <c r="AY51" s="40"/>
      <c r="AZ51" s="40"/>
      <c r="BA51" s="40"/>
      <c r="BB51" s="40"/>
      <c r="BC51" s="40"/>
      <c r="BD51" s="41"/>
    </row>
    <row r="52" spans="1:88" s="165" customFormat="1" ht="29.25" customHeight="1">
      <c r="B52" s="22"/>
      <c r="C52" s="326" t="s">
        <v>43</v>
      </c>
      <c r="D52" s="327"/>
      <c r="E52" s="327"/>
      <c r="F52" s="327"/>
      <c r="G52" s="327"/>
      <c r="H52" s="42"/>
      <c r="I52" s="328" t="s">
        <v>44</v>
      </c>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9" t="s">
        <v>45</v>
      </c>
      <c r="AH52" s="327"/>
      <c r="AI52" s="327"/>
      <c r="AJ52" s="327"/>
      <c r="AK52" s="327"/>
      <c r="AL52" s="327"/>
      <c r="AM52" s="327"/>
      <c r="AN52" s="328" t="s">
        <v>46</v>
      </c>
      <c r="AO52" s="327"/>
      <c r="AP52" s="330"/>
      <c r="AQ52" s="43" t="s">
        <v>47</v>
      </c>
      <c r="AR52" s="22"/>
      <c r="AS52" s="44" t="s">
        <v>48</v>
      </c>
      <c r="AT52" s="45" t="s">
        <v>49</v>
      </c>
      <c r="AU52" s="45" t="s">
        <v>50</v>
      </c>
      <c r="AV52" s="45" t="s">
        <v>51</v>
      </c>
      <c r="AW52" s="45" t="s">
        <v>52</v>
      </c>
      <c r="AX52" s="45" t="s">
        <v>53</v>
      </c>
      <c r="AY52" s="45" t="s">
        <v>54</v>
      </c>
      <c r="AZ52" s="45" t="s">
        <v>55</v>
      </c>
      <c r="BA52" s="45" t="s">
        <v>56</v>
      </c>
      <c r="BB52" s="45" t="s">
        <v>57</v>
      </c>
      <c r="BC52" s="45" t="s">
        <v>58</v>
      </c>
      <c r="BD52" s="46" t="s">
        <v>59</v>
      </c>
    </row>
    <row r="53" spans="1:88" s="165" customFormat="1" ht="10.9" customHeight="1">
      <c r="B53" s="22"/>
      <c r="AR53" s="22"/>
      <c r="AS53" s="47"/>
      <c r="AT53" s="48"/>
      <c r="AU53" s="48"/>
      <c r="AV53" s="48"/>
      <c r="AW53" s="48"/>
      <c r="AX53" s="48"/>
      <c r="AY53" s="48"/>
      <c r="AZ53" s="48"/>
      <c r="BA53" s="48"/>
      <c r="BB53" s="48"/>
      <c r="BC53" s="48"/>
      <c r="BD53" s="49"/>
    </row>
    <row r="54" spans="1:88" s="176" customFormat="1" ht="32.450000000000003" customHeight="1">
      <c r="B54" s="50"/>
      <c r="C54" s="51" t="s">
        <v>60</v>
      </c>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337">
        <f>SUM(AG56+AG57+AG55)</f>
        <v>0</v>
      </c>
      <c r="AH54" s="337"/>
      <c r="AI54" s="337"/>
      <c r="AJ54" s="337"/>
      <c r="AK54" s="337"/>
      <c r="AL54" s="337"/>
      <c r="AM54" s="337"/>
      <c r="AN54" s="339">
        <f>AN55+AN56+AN57</f>
        <v>0</v>
      </c>
      <c r="AO54" s="339"/>
      <c r="AP54" s="339"/>
      <c r="AQ54" s="54" t="s">
        <v>1</v>
      </c>
      <c r="AR54" s="50"/>
      <c r="AS54" s="55">
        <f>ROUND(AS55,2)</f>
        <v>0</v>
      </c>
      <c r="AT54" s="56" t="e">
        <f>ROUND(SUM(AV54:AW54),2)</f>
        <v>#REF!</v>
      </c>
      <c r="AU54" s="57" t="e">
        <f>ROUND(AU55,5)</f>
        <v>#REF!</v>
      </c>
      <c r="AV54" s="56" t="e">
        <f>ROUND(AZ54*L29,2)</f>
        <v>#REF!</v>
      </c>
      <c r="AW54" s="56" t="e">
        <f>ROUND(BA54*L30,2)</f>
        <v>#REF!</v>
      </c>
      <c r="AX54" s="56" t="e">
        <f>ROUND(BB54*L29,2)</f>
        <v>#REF!</v>
      </c>
      <c r="AY54" s="56" t="e">
        <f>ROUND(BC54*L30,2)</f>
        <v>#REF!</v>
      </c>
      <c r="AZ54" s="56" t="e">
        <f>ROUND(AZ55,2)</f>
        <v>#REF!</v>
      </c>
      <c r="BA54" s="56" t="e">
        <f>ROUND(BA55,2)</f>
        <v>#REF!</v>
      </c>
      <c r="BB54" s="56" t="e">
        <f>ROUND(BB55,2)</f>
        <v>#REF!</v>
      </c>
      <c r="BC54" s="56" t="e">
        <f>ROUND(BC55,2)</f>
        <v>#REF!</v>
      </c>
      <c r="BD54" s="58" t="e">
        <f>ROUND(BD55,2)</f>
        <v>#REF!</v>
      </c>
      <c r="BT54" s="177" t="s">
        <v>63</v>
      </c>
      <c r="BU54" s="177" t="s">
        <v>5</v>
      </c>
      <c r="BV54" s="177" t="s">
        <v>64</v>
      </c>
      <c r="CJ54" s="177" t="s">
        <v>1</v>
      </c>
    </row>
    <row r="55" spans="1:88" s="179" customFormat="1" ht="17.25" customHeight="1">
      <c r="A55" s="178" t="s">
        <v>65</v>
      </c>
      <c r="B55" s="59"/>
      <c r="C55" s="60"/>
      <c r="D55" s="331">
        <v>1</v>
      </c>
      <c r="E55" s="331"/>
      <c r="F55" s="331"/>
      <c r="G55" s="331"/>
      <c r="H55" s="331"/>
      <c r="I55" s="162"/>
      <c r="J55" s="331" t="s">
        <v>406</v>
      </c>
      <c r="K55" s="331"/>
      <c r="L55" s="331"/>
      <c r="M55" s="331"/>
      <c r="N55" s="331"/>
      <c r="O55" s="331"/>
      <c r="P55" s="331"/>
      <c r="Q55" s="331"/>
      <c r="R55" s="331"/>
      <c r="S55" s="331"/>
      <c r="T55" s="331"/>
      <c r="U55" s="331"/>
      <c r="V55" s="331"/>
      <c r="W55" s="331"/>
      <c r="X55" s="331"/>
      <c r="Y55" s="331"/>
      <c r="Z55" s="331"/>
      <c r="AA55" s="331"/>
      <c r="AB55" s="331"/>
      <c r="AC55" s="331"/>
      <c r="AD55" s="331"/>
      <c r="AE55" s="331"/>
      <c r="AF55" s="331"/>
      <c r="AG55" s="333">
        <f>Kanalizace!J30</f>
        <v>0</v>
      </c>
      <c r="AH55" s="334"/>
      <c r="AI55" s="334"/>
      <c r="AJ55" s="334"/>
      <c r="AK55" s="334"/>
      <c r="AL55" s="334"/>
      <c r="AM55" s="334"/>
      <c r="AN55" s="333">
        <f>AG55*1.21</f>
        <v>0</v>
      </c>
      <c r="AO55" s="334"/>
      <c r="AP55" s="334"/>
      <c r="AQ55" s="61" t="s">
        <v>66</v>
      </c>
      <c r="AR55" s="59"/>
      <c r="AS55" s="62">
        <v>0</v>
      </c>
      <c r="AT55" s="63" t="e">
        <f>ROUND(SUM(AV55:AW55),2)</f>
        <v>#REF!</v>
      </c>
      <c r="AU55" s="64" t="e">
        <f>#REF!</f>
        <v>#REF!</v>
      </c>
      <c r="AV55" s="63" t="e">
        <f>#REF!</f>
        <v>#REF!</v>
      </c>
      <c r="AW55" s="63" t="e">
        <f>#REF!</f>
        <v>#REF!</v>
      </c>
      <c r="AX55" s="63" t="e">
        <f>#REF!</f>
        <v>#REF!</v>
      </c>
      <c r="AY55" s="63" t="e">
        <f>#REF!</f>
        <v>#REF!</v>
      </c>
      <c r="AZ55" s="63" t="e">
        <f>#REF!</f>
        <v>#REF!</v>
      </c>
      <c r="BA55" s="63" t="e">
        <f>#REF!</f>
        <v>#REF!</v>
      </c>
      <c r="BB55" s="63" t="e">
        <f>#REF!</f>
        <v>#REF!</v>
      </c>
      <c r="BC55" s="63" t="e">
        <f>#REF!</f>
        <v>#REF!</v>
      </c>
      <c r="BD55" s="65" t="e">
        <f>#REF!</f>
        <v>#REF!</v>
      </c>
      <c r="BS55" s="180" t="s">
        <v>68</v>
      </c>
      <c r="BT55" s="180" t="s">
        <v>63</v>
      </c>
      <c r="BU55" s="180" t="s">
        <v>5</v>
      </c>
      <c r="BV55" s="180" t="s">
        <v>64</v>
      </c>
      <c r="CJ55" s="180" t="s">
        <v>1</v>
      </c>
    </row>
    <row r="56" spans="1:88" s="165" customFormat="1" ht="17.25" customHeight="1">
      <c r="B56" s="22"/>
      <c r="D56" s="331">
        <v>2</v>
      </c>
      <c r="E56" s="331"/>
      <c r="F56" s="331"/>
      <c r="G56" s="331"/>
      <c r="H56" s="331"/>
      <c r="J56" s="331" t="s">
        <v>407</v>
      </c>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3">
        <f>Komunikace!J28</f>
        <v>0</v>
      </c>
      <c r="AH56" s="334"/>
      <c r="AI56" s="334"/>
      <c r="AJ56" s="334"/>
      <c r="AK56" s="334"/>
      <c r="AL56" s="334"/>
      <c r="AM56" s="334"/>
      <c r="AN56" s="333">
        <f>AG56*1.21</f>
        <v>0</v>
      </c>
      <c r="AO56" s="334"/>
      <c r="AP56" s="334"/>
      <c r="AR56" s="22"/>
    </row>
    <row r="57" spans="1:88" s="165" customFormat="1" ht="17.25" customHeight="1">
      <c r="B57" s="30"/>
      <c r="C57" s="161"/>
      <c r="D57" s="332">
        <v>3</v>
      </c>
      <c r="E57" s="332"/>
      <c r="F57" s="332"/>
      <c r="G57" s="332"/>
      <c r="H57" s="332"/>
      <c r="I57" s="161"/>
      <c r="J57" s="332" t="s">
        <v>408</v>
      </c>
      <c r="K57" s="332"/>
      <c r="L57" s="332"/>
      <c r="M57" s="332"/>
      <c r="N57" s="332"/>
      <c r="O57" s="332"/>
      <c r="P57" s="332"/>
      <c r="Q57" s="332"/>
      <c r="R57" s="332"/>
      <c r="S57" s="332"/>
      <c r="T57" s="332"/>
      <c r="U57" s="332"/>
      <c r="V57" s="332"/>
      <c r="W57" s="332"/>
      <c r="X57" s="332"/>
      <c r="Y57" s="332"/>
      <c r="Z57" s="332"/>
      <c r="AA57" s="332"/>
      <c r="AB57" s="332"/>
      <c r="AC57" s="332"/>
      <c r="AD57" s="332"/>
      <c r="AE57" s="332"/>
      <c r="AF57" s="332"/>
      <c r="AG57" s="335">
        <f>VO!F61</f>
        <v>0</v>
      </c>
      <c r="AH57" s="336"/>
      <c r="AI57" s="336"/>
      <c r="AJ57" s="336"/>
      <c r="AK57" s="336"/>
      <c r="AL57" s="336"/>
      <c r="AM57" s="336"/>
      <c r="AN57" s="335">
        <f>AG57*1.21</f>
        <v>0</v>
      </c>
      <c r="AO57" s="336"/>
      <c r="AP57" s="336"/>
      <c r="AQ57" s="31"/>
      <c r="AR57" s="22"/>
    </row>
  </sheetData>
  <sheetProtection algorithmName="SHA-512" hashValue="qTt0cTM/+LFPvG9m0a30IaD4s8kyJkwxekwytpPFLf8AH0vR8FGTqJuIUS7/Al+hzimqhFHjexcvnNjLTbA37A==" saltValue="wXTRg6eE4SoFeNqjF6OtMw==" spinCount="100000" sheet="1" selectLockedCells="1"/>
  <mergeCells count="54">
    <mergeCell ref="AN56:AP56"/>
    <mergeCell ref="AN57:AP57"/>
    <mergeCell ref="K8:AH8"/>
    <mergeCell ref="J56:AF56"/>
    <mergeCell ref="J57:AF57"/>
    <mergeCell ref="AN54:AP54"/>
    <mergeCell ref="AN55:AP55"/>
    <mergeCell ref="AM47:AN47"/>
    <mergeCell ref="AM49:AP49"/>
    <mergeCell ref="L33:P33"/>
    <mergeCell ref="W33:AE33"/>
    <mergeCell ref="AK33:AO33"/>
    <mergeCell ref="X35:AB35"/>
    <mergeCell ref="AK35:AO35"/>
    <mergeCell ref="L45:AO45"/>
    <mergeCell ref="L31:P31"/>
    <mergeCell ref="D56:H56"/>
    <mergeCell ref="D57:H57"/>
    <mergeCell ref="AG56:AM56"/>
    <mergeCell ref="AG57:AM57"/>
    <mergeCell ref="AG54:AM54"/>
    <mergeCell ref="D55:H55"/>
    <mergeCell ref="J55:AF55"/>
    <mergeCell ref="AG55:AM55"/>
    <mergeCell ref="AS49:AT51"/>
    <mergeCell ref="AM50:AP50"/>
    <mergeCell ref="C52:G52"/>
    <mergeCell ref="I52:AF52"/>
    <mergeCell ref="AG52:AM52"/>
    <mergeCell ref="AN52:AP52"/>
    <mergeCell ref="W31:AE31"/>
    <mergeCell ref="AK31:AO31"/>
    <mergeCell ref="L32:P32"/>
    <mergeCell ref="W32:AE32"/>
    <mergeCell ref="AK32:AO32"/>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 ref="K10:AH10"/>
    <mergeCell ref="K13:AH13"/>
    <mergeCell ref="K16:AH16"/>
    <mergeCell ref="K19:AH19"/>
    <mergeCell ref="K22:AH22"/>
  </mergeCells>
  <hyperlinks>
    <hyperlink ref="A55" location="'000 - Lipanská, Kolín'!C2" display="/" xr:uid="{9C580931-E53A-484F-8A33-51271042E67E}"/>
  </hyperlinks>
  <pageMargins left="0.7" right="0.7" top="0.78740157499999996" bottom="0.78740157499999996" header="0.3" footer="0.3"/>
  <pageSetup paperSize="9" scale="7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9BEBF-209A-4EB0-9A63-C0ECB8352105}">
  <sheetPr>
    <pageSetUpPr fitToPage="1"/>
  </sheetPr>
  <dimension ref="B2:BM1435"/>
  <sheetViews>
    <sheetView topLeftCell="C96" zoomScaleNormal="100" workbookViewId="0">
      <selection activeCell="I128" sqref="I128"/>
    </sheetView>
  </sheetViews>
  <sheetFormatPr defaultRowHeight="11.25"/>
  <cols>
    <col min="1" max="1" width="8.33203125" style="169" customWidth="1"/>
    <col min="2" max="2" width="1.6640625" style="169" customWidth="1"/>
    <col min="3" max="3" width="4.1640625" style="169" customWidth="1"/>
    <col min="4" max="4" width="4.33203125" style="169" customWidth="1"/>
    <col min="5" max="5" width="17.1640625" style="169" customWidth="1"/>
    <col min="6" max="6" width="100.83203125" style="169" customWidth="1"/>
    <col min="7" max="7" width="7" style="169" customWidth="1"/>
    <col min="8" max="8" width="11.5" style="169" customWidth="1"/>
    <col min="9" max="11" width="20.1640625" style="169" customWidth="1"/>
    <col min="12" max="12" width="4.83203125" style="169" customWidth="1"/>
    <col min="13" max="13" width="10.83203125" style="169" hidden="1" customWidth="1"/>
    <col min="14" max="14" width="9.33203125" style="169"/>
    <col min="15" max="20" width="14.1640625" style="169" hidden="1" customWidth="1"/>
    <col min="21" max="21" width="16.33203125" style="169" hidden="1" customWidth="1"/>
    <col min="22" max="22" width="12.33203125" style="169" customWidth="1"/>
    <col min="23" max="23" width="16.33203125" style="169" customWidth="1"/>
    <col min="24" max="24" width="12.33203125" style="169" customWidth="1"/>
    <col min="25" max="25" width="15" style="169" customWidth="1"/>
    <col min="26" max="26" width="11" style="169" customWidth="1"/>
    <col min="27" max="27" width="15" style="169" customWidth="1"/>
    <col min="28" max="28" width="16.33203125" style="169" customWidth="1"/>
    <col min="29" max="29" width="11" style="169" customWidth="1"/>
    <col min="30" max="30" width="15" style="169" customWidth="1"/>
    <col min="31" max="31" width="16.33203125" style="169" customWidth="1"/>
    <col min="32" max="16384" width="9.33203125" style="169"/>
  </cols>
  <sheetData>
    <row r="2" spans="2:46" ht="36.950000000000003" customHeight="1">
      <c r="L2" s="350" t="s">
        <v>409</v>
      </c>
      <c r="M2" s="350"/>
      <c r="N2" s="350"/>
      <c r="O2" s="350"/>
      <c r="P2" s="350"/>
      <c r="Q2" s="350"/>
      <c r="R2" s="350"/>
      <c r="S2" s="350"/>
      <c r="T2" s="350"/>
      <c r="U2" s="350"/>
      <c r="V2" s="350"/>
      <c r="AT2" s="182" t="s">
        <v>410</v>
      </c>
    </row>
    <row r="3" spans="2:46" ht="6.95" customHeight="1">
      <c r="B3" s="9"/>
      <c r="C3" s="10"/>
      <c r="D3" s="10"/>
      <c r="E3" s="10"/>
      <c r="F3" s="10"/>
      <c r="G3" s="10"/>
      <c r="H3" s="10"/>
      <c r="I3" s="10"/>
      <c r="J3" s="10"/>
      <c r="K3" s="10"/>
      <c r="L3" s="12"/>
      <c r="AT3" s="182" t="s">
        <v>69</v>
      </c>
    </row>
    <row r="4" spans="2:46" ht="24.95" customHeight="1">
      <c r="B4" s="12"/>
      <c r="D4" s="14" t="s">
        <v>70</v>
      </c>
      <c r="L4" s="12"/>
      <c r="M4" s="183" t="s">
        <v>9</v>
      </c>
      <c r="AT4" s="182" t="s">
        <v>4</v>
      </c>
    </row>
    <row r="5" spans="2:46" ht="6.95" customHeight="1">
      <c r="B5" s="12"/>
      <c r="L5" s="12"/>
    </row>
    <row r="6" spans="2:46" ht="12" customHeight="1">
      <c r="B6" s="12"/>
      <c r="D6" s="184" t="s">
        <v>12</v>
      </c>
      <c r="L6" s="12"/>
    </row>
    <row r="7" spans="2:46" ht="16.5" customHeight="1">
      <c r="B7" s="12"/>
      <c r="E7" s="347" t="str">
        <f>'[1]Rekapitulace stavby'!K6</f>
        <v>Rekonstrukce kanalizace, zpevněných ploch a VO v ul. Lipanská, Kolín</v>
      </c>
      <c r="F7" s="348"/>
      <c r="G7" s="348"/>
      <c r="H7" s="348"/>
      <c r="L7" s="12"/>
    </row>
    <row r="8" spans="2:46" s="186" customFormat="1" ht="12" customHeight="1">
      <c r="B8" s="185"/>
      <c r="D8" s="184" t="s">
        <v>411</v>
      </c>
      <c r="L8" s="185"/>
    </row>
    <row r="9" spans="2:46" s="186" customFormat="1" ht="16.5" customHeight="1">
      <c r="B9" s="185"/>
      <c r="E9" s="345" t="s">
        <v>412</v>
      </c>
      <c r="F9" s="349"/>
      <c r="G9" s="349"/>
      <c r="H9" s="349"/>
      <c r="L9" s="185"/>
    </row>
    <row r="10" spans="2:46" s="186" customFormat="1">
      <c r="B10" s="185"/>
      <c r="L10" s="185"/>
    </row>
    <row r="11" spans="2:46" s="186" customFormat="1" ht="12" customHeight="1">
      <c r="B11" s="185"/>
      <c r="D11" s="184" t="s">
        <v>14</v>
      </c>
      <c r="F11" s="187" t="s">
        <v>1</v>
      </c>
      <c r="I11" s="184" t="s">
        <v>15</v>
      </c>
      <c r="J11" s="187" t="s">
        <v>1</v>
      </c>
      <c r="L11" s="185"/>
    </row>
    <row r="12" spans="2:46" s="186" customFormat="1" ht="12" customHeight="1">
      <c r="B12" s="185"/>
      <c r="D12" s="184" t="s">
        <v>16</v>
      </c>
      <c r="F12" s="187" t="s">
        <v>413</v>
      </c>
      <c r="I12" s="184" t="s">
        <v>18</v>
      </c>
      <c r="J12" s="188" t="str">
        <f>'[1]Rekapitulace stavby'!AN8</f>
        <v>28. 9. 2019</v>
      </c>
      <c r="L12" s="185"/>
    </row>
    <row r="13" spans="2:46" s="186" customFormat="1" ht="10.9" customHeight="1">
      <c r="B13" s="185"/>
      <c r="L13" s="185"/>
    </row>
    <row r="14" spans="2:46" s="186" customFormat="1" ht="12" customHeight="1">
      <c r="B14" s="185"/>
      <c r="D14" s="184" t="s">
        <v>19</v>
      </c>
      <c r="F14" s="186">
        <f>'Rekapitulace stavby'!K10</f>
        <v>0</v>
      </c>
      <c r="I14" s="184" t="s">
        <v>20</v>
      </c>
      <c r="J14" s="187" t="str">
        <f>'Rekapitulace stavby'!AN10</f>
        <v/>
      </c>
      <c r="L14" s="185"/>
    </row>
    <row r="15" spans="2:46" s="186" customFormat="1" ht="18" customHeight="1">
      <c r="B15" s="185"/>
      <c r="E15" s="187"/>
      <c r="I15" s="184" t="s">
        <v>22</v>
      </c>
      <c r="J15" s="187">
        <f>'Rekapitulace stavby'!AN11</f>
        <v>0</v>
      </c>
      <c r="L15" s="185"/>
    </row>
    <row r="16" spans="2:46" s="186" customFormat="1" ht="6.95" customHeight="1">
      <c r="B16" s="185"/>
      <c r="L16" s="185"/>
    </row>
    <row r="17" spans="2:12" s="186" customFormat="1" ht="12" customHeight="1">
      <c r="B17" s="185"/>
      <c r="D17" s="184" t="s">
        <v>23</v>
      </c>
      <c r="F17" s="186">
        <f>'Rekapitulace stavby'!K13</f>
        <v>0</v>
      </c>
      <c r="I17" s="184" t="s">
        <v>20</v>
      </c>
      <c r="J17" s="187" t="str">
        <f>'Rekapitulace stavby'!AN13</f>
        <v/>
      </c>
      <c r="L17" s="185"/>
    </row>
    <row r="18" spans="2:12" s="186" customFormat="1" ht="18" customHeight="1">
      <c r="B18" s="185"/>
      <c r="E18" s="187"/>
      <c r="I18" s="184" t="s">
        <v>22</v>
      </c>
      <c r="J18" s="187" t="s">
        <v>1</v>
      </c>
      <c r="L18" s="185"/>
    </row>
    <row r="19" spans="2:12" s="186" customFormat="1" ht="6.95" customHeight="1">
      <c r="B19" s="185"/>
      <c r="L19" s="185"/>
    </row>
    <row r="20" spans="2:12" s="186" customFormat="1" ht="12" customHeight="1">
      <c r="B20" s="185"/>
      <c r="D20" s="184" t="s">
        <v>24</v>
      </c>
      <c r="F20" s="186">
        <f>'Rekapitulace stavby'!K16</f>
        <v>0</v>
      </c>
      <c r="I20" s="184" t="s">
        <v>20</v>
      </c>
      <c r="J20" s="187" t="s">
        <v>1</v>
      </c>
      <c r="L20" s="185"/>
    </row>
    <row r="21" spans="2:12" s="186" customFormat="1" ht="18" customHeight="1">
      <c r="B21" s="185"/>
      <c r="E21" s="187"/>
      <c r="I21" s="184" t="s">
        <v>22</v>
      </c>
      <c r="J21" s="187" t="s">
        <v>1</v>
      </c>
      <c r="L21" s="185"/>
    </row>
    <row r="22" spans="2:12" s="186" customFormat="1" ht="6.95" customHeight="1">
      <c r="B22" s="185"/>
      <c r="L22" s="185"/>
    </row>
    <row r="23" spans="2:12" s="186" customFormat="1" ht="12" customHeight="1">
      <c r="B23" s="185"/>
      <c r="D23" s="184" t="s">
        <v>26</v>
      </c>
      <c r="F23" s="186">
        <f>'Rekapitulace stavby'!K19</f>
        <v>0</v>
      </c>
      <c r="I23" s="184" t="s">
        <v>20</v>
      </c>
      <c r="J23" s="187" t="s">
        <v>1</v>
      </c>
      <c r="L23" s="185"/>
    </row>
    <row r="24" spans="2:12" s="186" customFormat="1" ht="18" customHeight="1">
      <c r="B24" s="185"/>
      <c r="E24" s="187"/>
      <c r="I24" s="184" t="s">
        <v>22</v>
      </c>
      <c r="J24" s="187" t="s">
        <v>1</v>
      </c>
      <c r="L24" s="185"/>
    </row>
    <row r="25" spans="2:12" s="186" customFormat="1" ht="6.95" customHeight="1">
      <c r="B25" s="185"/>
      <c r="L25" s="185"/>
    </row>
    <row r="26" spans="2:12" s="186" customFormat="1" ht="12" customHeight="1">
      <c r="B26" s="185"/>
      <c r="D26" s="184" t="s">
        <v>27</v>
      </c>
      <c r="F26" s="186">
        <f>'Rekapitulace stavby'!K22</f>
        <v>0</v>
      </c>
      <c r="L26" s="185"/>
    </row>
    <row r="27" spans="2:12" s="190" customFormat="1" ht="16.5" customHeight="1">
      <c r="B27" s="189"/>
      <c r="E27" s="351" t="s">
        <v>1</v>
      </c>
      <c r="F27" s="351"/>
      <c r="G27" s="351"/>
      <c r="H27" s="351"/>
      <c r="L27" s="189"/>
    </row>
    <row r="28" spans="2:12" s="186" customFormat="1" ht="6.95" customHeight="1">
      <c r="B28" s="185"/>
      <c r="L28" s="185"/>
    </row>
    <row r="29" spans="2:12" s="186" customFormat="1" ht="6.95" customHeight="1">
      <c r="B29" s="185"/>
      <c r="D29" s="191"/>
      <c r="E29" s="191"/>
      <c r="F29" s="191"/>
      <c r="G29" s="191"/>
      <c r="H29" s="191"/>
      <c r="I29" s="191"/>
      <c r="J29" s="191"/>
      <c r="K29" s="191"/>
      <c r="L29" s="185"/>
    </row>
    <row r="30" spans="2:12" s="186" customFormat="1" ht="25.35" customHeight="1">
      <c r="B30" s="185"/>
      <c r="D30" s="192" t="s">
        <v>28</v>
      </c>
      <c r="J30" s="164">
        <f>ROUND(J125, 2)</f>
        <v>0</v>
      </c>
      <c r="L30" s="185"/>
    </row>
    <row r="31" spans="2:12" s="186" customFormat="1" ht="6.95" customHeight="1">
      <c r="B31" s="185"/>
      <c r="D31" s="191"/>
      <c r="E31" s="191"/>
      <c r="F31" s="191"/>
      <c r="G31" s="191"/>
      <c r="H31" s="191"/>
      <c r="I31" s="191"/>
      <c r="J31" s="191"/>
      <c r="K31" s="191"/>
      <c r="L31" s="185"/>
    </row>
    <row r="32" spans="2:12" s="186" customFormat="1" ht="14.45" customHeight="1">
      <c r="B32" s="185"/>
      <c r="F32" s="193" t="s">
        <v>30</v>
      </c>
      <c r="I32" s="193" t="s">
        <v>29</v>
      </c>
      <c r="J32" s="193" t="s">
        <v>31</v>
      </c>
      <c r="L32" s="185"/>
    </row>
    <row r="33" spans="2:12" s="186" customFormat="1" ht="14.45" customHeight="1">
      <c r="B33" s="185"/>
      <c r="D33" s="19" t="s">
        <v>32</v>
      </c>
      <c r="E33" s="184" t="s">
        <v>33</v>
      </c>
      <c r="F33" s="194">
        <f>ROUND((SUM(BE125:BE1434)),  2)</f>
        <v>0</v>
      </c>
      <c r="I33" s="195">
        <v>0.21</v>
      </c>
      <c r="J33" s="194">
        <f>ROUND(((SUM(BE125:BE1434))*I33),  2)</f>
        <v>0</v>
      </c>
      <c r="L33" s="185"/>
    </row>
    <row r="34" spans="2:12" s="186" customFormat="1" ht="14.45" customHeight="1">
      <c r="B34" s="185"/>
      <c r="E34" s="184" t="s">
        <v>34</v>
      </c>
      <c r="F34" s="194">
        <f>ROUND((SUM(BF125:BF1434)),  2)</f>
        <v>0</v>
      </c>
      <c r="I34" s="195">
        <v>0.15</v>
      </c>
      <c r="J34" s="194">
        <f>ROUND(((SUM(BF125:BF1434))*I34),  2)</f>
        <v>0</v>
      </c>
      <c r="L34" s="185"/>
    </row>
    <row r="35" spans="2:12" s="186" customFormat="1" ht="14.45" hidden="1" customHeight="1">
      <c r="B35" s="185"/>
      <c r="E35" s="184" t="s">
        <v>35</v>
      </c>
      <c r="F35" s="194">
        <f>ROUND((SUM(BG125:BG1434)),  2)</f>
        <v>0</v>
      </c>
      <c r="I35" s="195">
        <v>0.21</v>
      </c>
      <c r="J35" s="194">
        <f>0</f>
        <v>0</v>
      </c>
      <c r="L35" s="185"/>
    </row>
    <row r="36" spans="2:12" s="186" customFormat="1" ht="14.45" hidden="1" customHeight="1">
      <c r="B36" s="185"/>
      <c r="E36" s="184" t="s">
        <v>36</v>
      </c>
      <c r="F36" s="194">
        <f>ROUND((SUM(BH125:BH1434)),  2)</f>
        <v>0</v>
      </c>
      <c r="I36" s="195">
        <v>0.15</v>
      </c>
      <c r="J36" s="194">
        <f>0</f>
        <v>0</v>
      </c>
      <c r="L36" s="185"/>
    </row>
    <row r="37" spans="2:12" s="186" customFormat="1" ht="14.45" hidden="1" customHeight="1">
      <c r="B37" s="185"/>
      <c r="E37" s="184" t="s">
        <v>37</v>
      </c>
      <c r="F37" s="194">
        <f>ROUND((SUM(BI125:BI1434)),  2)</f>
        <v>0</v>
      </c>
      <c r="I37" s="195">
        <v>0</v>
      </c>
      <c r="J37" s="194">
        <f>0</f>
        <v>0</v>
      </c>
      <c r="L37" s="185"/>
    </row>
    <row r="38" spans="2:12" s="186" customFormat="1" ht="6.95" customHeight="1">
      <c r="B38" s="185"/>
      <c r="L38" s="185"/>
    </row>
    <row r="39" spans="2:12" s="186" customFormat="1" ht="25.35" customHeight="1">
      <c r="B39" s="185"/>
      <c r="C39" s="196"/>
      <c r="D39" s="197" t="s">
        <v>38</v>
      </c>
      <c r="E39" s="198"/>
      <c r="F39" s="198"/>
      <c r="G39" s="199" t="s">
        <v>39</v>
      </c>
      <c r="H39" s="200" t="s">
        <v>40</v>
      </c>
      <c r="I39" s="198"/>
      <c r="J39" s="201">
        <f>SUM(J30:J37)</f>
        <v>0</v>
      </c>
      <c r="K39" s="202"/>
      <c r="L39" s="185"/>
    </row>
    <row r="40" spans="2:12" s="186" customFormat="1" ht="14.45" customHeight="1">
      <c r="B40" s="185"/>
      <c r="L40" s="185"/>
    </row>
    <row r="41" spans="2:12" ht="14.45" customHeight="1">
      <c r="B41" s="12"/>
      <c r="L41" s="12"/>
    </row>
    <row r="42" spans="2:12" ht="14.45" customHeight="1">
      <c r="B42" s="12"/>
      <c r="L42" s="12"/>
    </row>
    <row r="43" spans="2:12" ht="14.45" customHeight="1">
      <c r="B43" s="12"/>
      <c r="L43" s="12"/>
    </row>
    <row r="44" spans="2:12" ht="14.45" customHeight="1">
      <c r="B44" s="12"/>
      <c r="L44" s="12"/>
    </row>
    <row r="45" spans="2:12" ht="14.45" customHeight="1">
      <c r="B45" s="12"/>
      <c r="L45" s="12"/>
    </row>
    <row r="46" spans="2:12" ht="14.45" customHeight="1">
      <c r="B46" s="12"/>
      <c r="L46" s="12"/>
    </row>
    <row r="47" spans="2:12" ht="14.45" customHeight="1">
      <c r="B47" s="12"/>
      <c r="L47" s="12"/>
    </row>
    <row r="48" spans="2:12" ht="14.45" customHeight="1">
      <c r="B48" s="12"/>
      <c r="L48" s="12"/>
    </row>
    <row r="49" spans="2:12" ht="14.45" customHeight="1">
      <c r="B49" s="12"/>
      <c r="L49" s="12"/>
    </row>
    <row r="50" spans="2:12" s="186" customFormat="1" ht="14.45" customHeight="1">
      <c r="B50" s="185"/>
      <c r="D50" s="203" t="s">
        <v>415</v>
      </c>
      <c r="E50" s="204"/>
      <c r="F50" s="204"/>
      <c r="G50" s="203" t="s">
        <v>416</v>
      </c>
      <c r="H50" s="204"/>
      <c r="I50" s="204"/>
      <c r="J50" s="204"/>
      <c r="K50" s="204"/>
      <c r="L50" s="185"/>
    </row>
    <row r="51" spans="2:12">
      <c r="B51" s="12"/>
      <c r="L51" s="12"/>
    </row>
    <row r="52" spans="2:12">
      <c r="B52" s="12"/>
      <c r="L52" s="12"/>
    </row>
    <row r="53" spans="2:12">
      <c r="B53" s="12"/>
      <c r="L53" s="12"/>
    </row>
    <row r="54" spans="2:12">
      <c r="B54" s="12"/>
      <c r="L54" s="12"/>
    </row>
    <row r="55" spans="2:12">
      <c r="B55" s="12"/>
      <c r="L55" s="12"/>
    </row>
    <row r="56" spans="2:12">
      <c r="B56" s="12"/>
      <c r="L56" s="12"/>
    </row>
    <row r="57" spans="2:12">
      <c r="B57" s="12"/>
      <c r="L57" s="12"/>
    </row>
    <row r="58" spans="2:12">
      <c r="B58" s="12"/>
      <c r="L58" s="12"/>
    </row>
    <row r="59" spans="2:12">
      <c r="B59" s="12"/>
      <c r="L59" s="12"/>
    </row>
    <row r="60" spans="2:12">
      <c r="B60" s="12"/>
      <c r="L60" s="12"/>
    </row>
    <row r="61" spans="2:12" s="186" customFormat="1" ht="12.75">
      <c r="B61" s="185"/>
      <c r="D61" s="205" t="s">
        <v>417</v>
      </c>
      <c r="E61" s="206"/>
      <c r="F61" s="207" t="s">
        <v>418</v>
      </c>
      <c r="G61" s="205" t="s">
        <v>417</v>
      </c>
      <c r="H61" s="206"/>
      <c r="I61" s="206"/>
      <c r="J61" s="208" t="s">
        <v>418</v>
      </c>
      <c r="K61" s="206"/>
      <c r="L61" s="185"/>
    </row>
    <row r="62" spans="2:12">
      <c r="B62" s="12"/>
      <c r="L62" s="12"/>
    </row>
    <row r="63" spans="2:12">
      <c r="B63" s="12"/>
      <c r="L63" s="12"/>
    </row>
    <row r="64" spans="2:12">
      <c r="B64" s="12"/>
      <c r="L64" s="12"/>
    </row>
    <row r="65" spans="2:12" s="186" customFormat="1" ht="12.75">
      <c r="B65" s="185"/>
      <c r="D65" s="203" t="s">
        <v>419</v>
      </c>
      <c r="E65" s="204"/>
      <c r="F65" s="204"/>
      <c r="G65" s="203" t="s">
        <v>420</v>
      </c>
      <c r="H65" s="204"/>
      <c r="I65" s="204"/>
      <c r="J65" s="204"/>
      <c r="K65" s="204"/>
      <c r="L65" s="185"/>
    </row>
    <row r="66" spans="2:12">
      <c r="B66" s="12"/>
      <c r="L66" s="12"/>
    </row>
    <row r="67" spans="2:12">
      <c r="B67" s="12"/>
      <c r="L67" s="12"/>
    </row>
    <row r="68" spans="2:12">
      <c r="B68" s="12"/>
      <c r="L68" s="12"/>
    </row>
    <row r="69" spans="2:12">
      <c r="B69" s="12"/>
      <c r="L69" s="12"/>
    </row>
    <row r="70" spans="2:12">
      <c r="B70" s="12"/>
      <c r="L70" s="12"/>
    </row>
    <row r="71" spans="2:12">
      <c r="B71" s="12"/>
      <c r="L71" s="12"/>
    </row>
    <row r="72" spans="2:12">
      <c r="B72" s="12"/>
      <c r="L72" s="12"/>
    </row>
    <row r="73" spans="2:12">
      <c r="B73" s="12"/>
      <c r="L73" s="12"/>
    </row>
    <row r="74" spans="2:12">
      <c r="B74" s="12"/>
      <c r="L74" s="12"/>
    </row>
    <row r="75" spans="2:12">
      <c r="B75" s="12"/>
      <c r="L75" s="12"/>
    </row>
    <row r="76" spans="2:12" s="186" customFormat="1" ht="12.75">
      <c r="B76" s="185"/>
      <c r="D76" s="205" t="s">
        <v>417</v>
      </c>
      <c r="E76" s="206"/>
      <c r="F76" s="207" t="s">
        <v>418</v>
      </c>
      <c r="G76" s="205" t="s">
        <v>417</v>
      </c>
      <c r="H76" s="206"/>
      <c r="I76" s="206"/>
      <c r="J76" s="208" t="s">
        <v>418</v>
      </c>
      <c r="K76" s="206"/>
      <c r="L76" s="185"/>
    </row>
    <row r="77" spans="2:12" s="186" customFormat="1" ht="14.45" customHeight="1">
      <c r="B77" s="209"/>
      <c r="C77" s="210"/>
      <c r="D77" s="210"/>
      <c r="E77" s="210"/>
      <c r="F77" s="210"/>
      <c r="G77" s="210"/>
      <c r="H77" s="210"/>
      <c r="I77" s="210"/>
      <c r="J77" s="210"/>
      <c r="K77" s="210"/>
      <c r="L77" s="185"/>
    </row>
    <row r="81" spans="2:47" s="186" customFormat="1" ht="6.95" customHeight="1">
      <c r="B81" s="211"/>
      <c r="C81" s="212"/>
      <c r="D81" s="212"/>
      <c r="E81" s="212"/>
      <c r="F81" s="212"/>
      <c r="G81" s="212"/>
      <c r="H81" s="212"/>
      <c r="I81" s="212"/>
      <c r="J81" s="212"/>
      <c r="K81" s="212"/>
      <c r="L81" s="185"/>
    </row>
    <row r="82" spans="2:47" s="186" customFormat="1" ht="24.95" customHeight="1">
      <c r="B82" s="185"/>
      <c r="C82" s="14" t="s">
        <v>71</v>
      </c>
      <c r="L82" s="185"/>
    </row>
    <row r="83" spans="2:47" s="186" customFormat="1" ht="6.95" customHeight="1">
      <c r="B83" s="185"/>
      <c r="L83" s="185"/>
    </row>
    <row r="84" spans="2:47" s="186" customFormat="1" ht="12" customHeight="1">
      <c r="B84" s="185"/>
      <c r="C84" s="184" t="s">
        <v>12</v>
      </c>
      <c r="L84" s="185"/>
    </row>
    <row r="85" spans="2:47" s="186" customFormat="1" ht="16.5" customHeight="1">
      <c r="B85" s="185"/>
      <c r="E85" s="347" t="str">
        <f>E7</f>
        <v>Rekonstrukce kanalizace, zpevněných ploch a VO v ul. Lipanská, Kolín</v>
      </c>
      <c r="F85" s="348"/>
      <c r="G85" s="348"/>
      <c r="H85" s="348"/>
      <c r="L85" s="185"/>
    </row>
    <row r="86" spans="2:47" s="186" customFormat="1" ht="12" customHeight="1">
      <c r="B86" s="185"/>
      <c r="C86" s="184" t="s">
        <v>411</v>
      </c>
      <c r="L86" s="185"/>
    </row>
    <row r="87" spans="2:47" s="186" customFormat="1" ht="16.5" customHeight="1">
      <c r="B87" s="185"/>
      <c r="E87" s="345" t="str">
        <f>E9</f>
        <v>D.1.1 - Kanalizace</v>
      </c>
      <c r="F87" s="349"/>
      <c r="G87" s="349"/>
      <c r="H87" s="349"/>
      <c r="L87" s="185"/>
    </row>
    <row r="88" spans="2:47" s="186" customFormat="1" ht="6.95" customHeight="1">
      <c r="B88" s="185"/>
      <c r="L88" s="185"/>
    </row>
    <row r="89" spans="2:47" s="186" customFormat="1" ht="12" customHeight="1">
      <c r="B89" s="185"/>
      <c r="C89" s="184" t="s">
        <v>16</v>
      </c>
      <c r="F89" s="187" t="str">
        <f>F12</f>
        <v>město Kolín</v>
      </c>
      <c r="I89" s="184" t="s">
        <v>18</v>
      </c>
      <c r="J89" s="188" t="str">
        <f>IF(J12="","",J12)</f>
        <v>28. 9. 2019</v>
      </c>
      <c r="L89" s="185"/>
    </row>
    <row r="90" spans="2:47" s="186" customFormat="1" ht="6.95" customHeight="1">
      <c r="B90" s="185"/>
      <c r="L90" s="185"/>
    </row>
    <row r="91" spans="2:47" s="186" customFormat="1" ht="27.95" customHeight="1">
      <c r="B91" s="185"/>
      <c r="C91" s="184" t="s">
        <v>19</v>
      </c>
      <c r="F91" s="187">
        <f>E15</f>
        <v>0</v>
      </c>
      <c r="I91" s="184" t="s">
        <v>24</v>
      </c>
      <c r="J91" s="213">
        <f>E21</f>
        <v>0</v>
      </c>
      <c r="L91" s="185"/>
    </row>
    <row r="92" spans="2:47" s="186" customFormat="1" ht="27.95" customHeight="1">
      <c r="B92" s="185"/>
      <c r="C92" s="184" t="s">
        <v>414</v>
      </c>
      <c r="F92" s="187" t="str">
        <f>IF(E18="","",E18)</f>
        <v/>
      </c>
      <c r="I92" s="184" t="s">
        <v>26</v>
      </c>
      <c r="J92" s="213">
        <f>E24</f>
        <v>0</v>
      </c>
      <c r="L92" s="185"/>
    </row>
    <row r="93" spans="2:47" s="186" customFormat="1" ht="10.35" customHeight="1">
      <c r="B93" s="185"/>
      <c r="L93" s="185"/>
    </row>
    <row r="94" spans="2:47" s="186" customFormat="1" ht="29.25" customHeight="1">
      <c r="B94" s="185"/>
      <c r="C94" s="88" t="s">
        <v>72</v>
      </c>
      <c r="D94" s="196"/>
      <c r="E94" s="196"/>
      <c r="F94" s="196"/>
      <c r="G94" s="196"/>
      <c r="H94" s="196"/>
      <c r="I94" s="196"/>
      <c r="J94" s="90" t="s">
        <v>73</v>
      </c>
      <c r="K94" s="196"/>
      <c r="L94" s="185"/>
    </row>
    <row r="95" spans="2:47" s="186" customFormat="1" ht="10.35" customHeight="1">
      <c r="B95" s="185"/>
      <c r="L95" s="185"/>
    </row>
    <row r="96" spans="2:47" s="186" customFormat="1" ht="22.9" customHeight="1">
      <c r="B96" s="185"/>
      <c r="C96" s="91" t="s">
        <v>74</v>
      </c>
      <c r="J96" s="164">
        <f>J125</f>
        <v>0</v>
      </c>
      <c r="L96" s="185"/>
      <c r="AU96" s="182" t="s">
        <v>75</v>
      </c>
    </row>
    <row r="97" spans="2:12" s="93" customFormat="1" ht="24.95" customHeight="1">
      <c r="B97" s="92"/>
      <c r="D97" s="94" t="s">
        <v>76</v>
      </c>
      <c r="E97" s="95"/>
      <c r="F97" s="95"/>
      <c r="G97" s="95"/>
      <c r="H97" s="95"/>
      <c r="I97" s="95"/>
      <c r="J97" s="96">
        <f>J126</f>
        <v>0</v>
      </c>
      <c r="L97" s="92"/>
    </row>
    <row r="98" spans="2:12" s="99" customFormat="1" ht="19.899999999999999" customHeight="1">
      <c r="B98" s="98"/>
      <c r="D98" s="100" t="s">
        <v>77</v>
      </c>
      <c r="E98" s="101"/>
      <c r="F98" s="101"/>
      <c r="G98" s="101"/>
      <c r="H98" s="101"/>
      <c r="I98" s="101"/>
      <c r="J98" s="102">
        <f>J127</f>
        <v>0</v>
      </c>
      <c r="L98" s="98"/>
    </row>
    <row r="99" spans="2:12" s="99" customFormat="1" ht="19.899999999999999" customHeight="1">
      <c r="B99" s="98"/>
      <c r="D99" s="100" t="s">
        <v>421</v>
      </c>
      <c r="E99" s="101"/>
      <c r="F99" s="101"/>
      <c r="G99" s="101"/>
      <c r="H99" s="101"/>
      <c r="I99" s="101"/>
      <c r="J99" s="102">
        <f>J619</f>
        <v>0</v>
      </c>
      <c r="L99" s="98"/>
    </row>
    <row r="100" spans="2:12" s="99" customFormat="1" ht="19.899999999999999" customHeight="1">
      <c r="B100" s="98"/>
      <c r="D100" s="100" t="s">
        <v>422</v>
      </c>
      <c r="E100" s="101"/>
      <c r="F100" s="101"/>
      <c r="G100" s="101"/>
      <c r="H100" s="101"/>
      <c r="I100" s="101"/>
      <c r="J100" s="102">
        <f>J688</f>
        <v>0</v>
      </c>
      <c r="L100" s="98"/>
    </row>
    <row r="101" spans="2:12" s="99" customFormat="1" ht="19.899999999999999" customHeight="1">
      <c r="B101" s="98"/>
      <c r="D101" s="100" t="s">
        <v>423</v>
      </c>
      <c r="E101" s="101"/>
      <c r="F101" s="101"/>
      <c r="G101" s="101"/>
      <c r="H101" s="101"/>
      <c r="I101" s="101"/>
      <c r="J101" s="102">
        <f>J747</f>
        <v>0</v>
      </c>
      <c r="L101" s="98"/>
    </row>
    <row r="102" spans="2:12" s="99" customFormat="1" ht="19.899999999999999" customHeight="1">
      <c r="B102" s="98"/>
      <c r="D102" s="100" t="s">
        <v>79</v>
      </c>
      <c r="E102" s="101"/>
      <c r="F102" s="101"/>
      <c r="G102" s="101"/>
      <c r="H102" s="101"/>
      <c r="I102" s="101"/>
      <c r="J102" s="102">
        <f>J783</f>
        <v>0</v>
      </c>
      <c r="L102" s="98"/>
    </row>
    <row r="103" spans="2:12" s="99" customFormat="1" ht="19.899999999999999" customHeight="1">
      <c r="B103" s="98"/>
      <c r="D103" s="100" t="s">
        <v>81</v>
      </c>
      <c r="E103" s="101"/>
      <c r="F103" s="101"/>
      <c r="G103" s="101"/>
      <c r="H103" s="101"/>
      <c r="I103" s="101"/>
      <c r="J103" s="102">
        <f>J1301</f>
        <v>0</v>
      </c>
      <c r="L103" s="98"/>
    </row>
    <row r="104" spans="2:12" s="99" customFormat="1" ht="19.899999999999999" customHeight="1">
      <c r="B104" s="98"/>
      <c r="D104" s="100" t="s">
        <v>82</v>
      </c>
      <c r="E104" s="101"/>
      <c r="F104" s="101"/>
      <c r="G104" s="101"/>
      <c r="H104" s="101"/>
      <c r="I104" s="101"/>
      <c r="J104" s="102">
        <f>J1378</f>
        <v>0</v>
      </c>
      <c r="L104" s="98"/>
    </row>
    <row r="105" spans="2:12" s="93" customFormat="1" ht="24.95" customHeight="1">
      <c r="B105" s="92"/>
      <c r="D105" s="94" t="s">
        <v>424</v>
      </c>
      <c r="E105" s="95"/>
      <c r="F105" s="95"/>
      <c r="G105" s="95"/>
      <c r="H105" s="95"/>
      <c r="I105" s="95"/>
      <c r="J105" s="96">
        <f>J1382</f>
        <v>0</v>
      </c>
      <c r="L105" s="92"/>
    </row>
    <row r="106" spans="2:12" s="186" customFormat="1" ht="21.75" customHeight="1">
      <c r="B106" s="185"/>
      <c r="L106" s="185"/>
    </row>
    <row r="107" spans="2:12" s="186" customFormat="1" ht="6.95" customHeight="1">
      <c r="B107" s="209"/>
      <c r="C107" s="210"/>
      <c r="D107" s="210"/>
      <c r="E107" s="210"/>
      <c r="F107" s="210"/>
      <c r="G107" s="210"/>
      <c r="H107" s="210"/>
      <c r="I107" s="210"/>
      <c r="J107" s="210"/>
      <c r="K107" s="210"/>
      <c r="L107" s="185"/>
    </row>
    <row r="111" spans="2:12" s="186" customFormat="1" ht="6.95" customHeight="1">
      <c r="B111" s="211"/>
      <c r="C111" s="212"/>
      <c r="D111" s="212"/>
      <c r="E111" s="212"/>
      <c r="F111" s="212"/>
      <c r="G111" s="212"/>
      <c r="H111" s="212"/>
      <c r="I111" s="212"/>
      <c r="J111" s="212"/>
      <c r="K111" s="212"/>
      <c r="L111" s="185"/>
    </row>
    <row r="112" spans="2:12" s="186" customFormat="1" ht="24.95" customHeight="1">
      <c r="B112" s="185"/>
      <c r="C112" s="14" t="s">
        <v>88</v>
      </c>
      <c r="L112" s="185"/>
    </row>
    <row r="113" spans="2:65" s="186" customFormat="1" ht="6.95" customHeight="1">
      <c r="B113" s="185"/>
      <c r="L113" s="185"/>
    </row>
    <row r="114" spans="2:65" s="186" customFormat="1" ht="12" customHeight="1">
      <c r="B114" s="185"/>
      <c r="C114" s="184" t="s">
        <v>12</v>
      </c>
      <c r="L114" s="185"/>
    </row>
    <row r="115" spans="2:65" s="186" customFormat="1" ht="16.5" customHeight="1">
      <c r="B115" s="185"/>
      <c r="E115" s="347" t="str">
        <f>E7</f>
        <v>Rekonstrukce kanalizace, zpevněných ploch a VO v ul. Lipanská, Kolín</v>
      </c>
      <c r="F115" s="348"/>
      <c r="G115" s="348"/>
      <c r="H115" s="348"/>
      <c r="L115" s="185"/>
    </row>
    <row r="116" spans="2:65" s="186" customFormat="1" ht="12" customHeight="1">
      <c r="B116" s="185"/>
      <c r="C116" s="184" t="s">
        <v>411</v>
      </c>
      <c r="L116" s="185"/>
    </row>
    <row r="117" spans="2:65" s="186" customFormat="1" ht="16.5" customHeight="1">
      <c r="B117" s="185"/>
      <c r="E117" s="345" t="str">
        <f>E9</f>
        <v>D.1.1 - Kanalizace</v>
      </c>
      <c r="F117" s="349"/>
      <c r="G117" s="349"/>
      <c r="H117" s="349"/>
      <c r="L117" s="185"/>
    </row>
    <row r="118" spans="2:65" s="186" customFormat="1" ht="6.95" customHeight="1">
      <c r="B118" s="185"/>
      <c r="L118" s="185"/>
    </row>
    <row r="119" spans="2:65" s="186" customFormat="1" ht="12" customHeight="1">
      <c r="B119" s="185"/>
      <c r="C119" s="184" t="s">
        <v>16</v>
      </c>
      <c r="F119" s="187" t="str">
        <f>F12</f>
        <v>město Kolín</v>
      </c>
      <c r="I119" s="184" t="s">
        <v>18</v>
      </c>
      <c r="J119" s="188" t="str">
        <f>IF(J12="","",J12)</f>
        <v>28. 9. 2019</v>
      </c>
      <c r="L119" s="185"/>
    </row>
    <row r="120" spans="2:65" s="186" customFormat="1" ht="6.95" customHeight="1">
      <c r="B120" s="185"/>
      <c r="L120" s="185"/>
    </row>
    <row r="121" spans="2:65" s="186" customFormat="1" ht="27.95" customHeight="1">
      <c r="B121" s="185"/>
      <c r="C121" s="184" t="s">
        <v>19</v>
      </c>
      <c r="F121" s="187">
        <f>E15</f>
        <v>0</v>
      </c>
      <c r="I121" s="184" t="s">
        <v>24</v>
      </c>
      <c r="J121" s="213">
        <f>E21</f>
        <v>0</v>
      </c>
      <c r="L121" s="185"/>
    </row>
    <row r="122" spans="2:65" s="186" customFormat="1" ht="27.95" customHeight="1">
      <c r="B122" s="185"/>
      <c r="C122" s="184" t="s">
        <v>414</v>
      </c>
      <c r="F122" s="187" t="str">
        <f>IF(E18="","",E18)</f>
        <v/>
      </c>
      <c r="I122" s="184" t="s">
        <v>26</v>
      </c>
      <c r="J122" s="213">
        <f>E24</f>
        <v>0</v>
      </c>
      <c r="L122" s="185"/>
    </row>
    <row r="123" spans="2:65" s="186" customFormat="1" ht="10.35" customHeight="1">
      <c r="B123" s="185"/>
      <c r="L123" s="185"/>
    </row>
    <row r="124" spans="2:65" s="215" customFormat="1" ht="29.25" customHeight="1">
      <c r="B124" s="214"/>
      <c r="C124" s="105" t="s">
        <v>89</v>
      </c>
      <c r="D124" s="106" t="s">
        <v>47</v>
      </c>
      <c r="E124" s="106" t="s">
        <v>43</v>
      </c>
      <c r="F124" s="106" t="s">
        <v>44</v>
      </c>
      <c r="G124" s="106" t="s">
        <v>90</v>
      </c>
      <c r="H124" s="106" t="s">
        <v>91</v>
      </c>
      <c r="I124" s="106" t="s">
        <v>92</v>
      </c>
      <c r="J124" s="106" t="s">
        <v>73</v>
      </c>
      <c r="K124" s="107" t="s">
        <v>93</v>
      </c>
      <c r="L124" s="214"/>
      <c r="M124" s="44" t="s">
        <v>1</v>
      </c>
      <c r="N124" s="45" t="s">
        <v>32</v>
      </c>
      <c r="O124" s="45" t="s">
        <v>94</v>
      </c>
      <c r="P124" s="45" t="s">
        <v>95</v>
      </c>
      <c r="Q124" s="45" t="s">
        <v>96</v>
      </c>
      <c r="R124" s="45" t="s">
        <v>97</v>
      </c>
      <c r="S124" s="45" t="s">
        <v>98</v>
      </c>
      <c r="T124" s="46" t="s">
        <v>99</v>
      </c>
    </row>
    <row r="125" spans="2:65" s="186" customFormat="1" ht="22.9" customHeight="1">
      <c r="B125" s="185"/>
      <c r="C125" s="51" t="s">
        <v>100</v>
      </c>
      <c r="J125" s="216">
        <f>BK125</f>
        <v>0</v>
      </c>
      <c r="L125" s="185"/>
      <c r="M125" s="217"/>
      <c r="N125" s="191"/>
      <c r="O125" s="191"/>
      <c r="P125" s="218">
        <f>P126+P1382</f>
        <v>2995.5717920000002</v>
      </c>
      <c r="Q125" s="191"/>
      <c r="R125" s="218">
        <f>R126+R1382</f>
        <v>958.01747425999997</v>
      </c>
      <c r="S125" s="191"/>
      <c r="T125" s="219">
        <f>T126+T1382</f>
        <v>49.565799999999996</v>
      </c>
      <c r="AT125" s="182" t="s">
        <v>61</v>
      </c>
      <c r="AU125" s="182" t="s">
        <v>75</v>
      </c>
      <c r="BK125" s="220">
        <f>BK126+BK1382</f>
        <v>0</v>
      </c>
    </row>
    <row r="126" spans="2:65" s="222" customFormat="1" ht="25.9" customHeight="1">
      <c r="B126" s="221"/>
      <c r="D126" s="115" t="s">
        <v>61</v>
      </c>
      <c r="E126" s="116" t="s">
        <v>101</v>
      </c>
      <c r="F126" s="116" t="s">
        <v>102</v>
      </c>
      <c r="J126" s="223">
        <f>BK126</f>
        <v>0</v>
      </c>
      <c r="L126" s="221"/>
      <c r="M126" s="224"/>
      <c r="P126" s="225">
        <f>P127+P619+P688+P747+P783+P1301+P1378</f>
        <v>2995.5717920000002</v>
      </c>
      <c r="R126" s="225">
        <f>R127+R619+R688+R747+R783+R1301+R1378</f>
        <v>958.01747425999997</v>
      </c>
      <c r="T126" s="226">
        <f>T127+T619+T688+T747+T783+T1301+T1378</f>
        <v>49.565799999999996</v>
      </c>
      <c r="AR126" s="115" t="s">
        <v>67</v>
      </c>
      <c r="AT126" s="227" t="s">
        <v>61</v>
      </c>
      <c r="AU126" s="227" t="s">
        <v>62</v>
      </c>
      <c r="AY126" s="115" t="s">
        <v>103</v>
      </c>
      <c r="BK126" s="228">
        <f>BK127+BK619+BK688+BK747+BK783+BK1301+BK1378</f>
        <v>0</v>
      </c>
    </row>
    <row r="127" spans="2:65" s="222" customFormat="1" ht="22.9" customHeight="1">
      <c r="B127" s="221"/>
      <c r="D127" s="115" t="s">
        <v>61</v>
      </c>
      <c r="E127" s="126" t="s">
        <v>67</v>
      </c>
      <c r="F127" s="126" t="s">
        <v>104</v>
      </c>
      <c r="J127" s="229">
        <f>BK127</f>
        <v>0</v>
      </c>
      <c r="L127" s="221"/>
      <c r="M127" s="224"/>
      <c r="P127" s="225">
        <f>SUM(P128:P618)</f>
        <v>1071.4238520000001</v>
      </c>
      <c r="R127" s="225">
        <f>SUM(R128:R618)</f>
        <v>900.30132619999995</v>
      </c>
      <c r="T127" s="226">
        <f>SUM(T128:T618)</f>
        <v>0</v>
      </c>
      <c r="AR127" s="115" t="s">
        <v>67</v>
      </c>
      <c r="AT127" s="227" t="s">
        <v>61</v>
      </c>
      <c r="AU127" s="227" t="s">
        <v>67</v>
      </c>
      <c r="AY127" s="115" t="s">
        <v>103</v>
      </c>
      <c r="BK127" s="228">
        <f>SUM(BK128:BK618)</f>
        <v>0</v>
      </c>
    </row>
    <row r="128" spans="2:65" s="186" customFormat="1" ht="16.5" customHeight="1">
      <c r="B128" s="185"/>
      <c r="C128" s="230" t="s">
        <v>67</v>
      </c>
      <c r="D128" s="230" t="s">
        <v>105</v>
      </c>
      <c r="E128" s="231" t="s">
        <v>425</v>
      </c>
      <c r="F128" s="232" t="s">
        <v>426</v>
      </c>
      <c r="G128" s="233" t="s">
        <v>427</v>
      </c>
      <c r="H128" s="234">
        <v>336</v>
      </c>
      <c r="I128" s="172">
        <v>0</v>
      </c>
      <c r="J128" s="235">
        <f>ROUND(I128*H128,2)</f>
        <v>0</v>
      </c>
      <c r="K128" s="232" t="s">
        <v>428</v>
      </c>
      <c r="L128" s="185"/>
      <c r="M128" s="236" t="s">
        <v>1</v>
      </c>
      <c r="N128" s="237" t="s">
        <v>33</v>
      </c>
      <c r="O128" s="238">
        <v>0.2</v>
      </c>
      <c r="P128" s="238">
        <f>O128*H128</f>
        <v>67.2</v>
      </c>
      <c r="Q128" s="238">
        <v>0</v>
      </c>
      <c r="R128" s="238">
        <f>Q128*H128</f>
        <v>0</v>
      </c>
      <c r="S128" s="238">
        <v>0</v>
      </c>
      <c r="T128" s="239">
        <f>S128*H128</f>
        <v>0</v>
      </c>
      <c r="AR128" s="240" t="s">
        <v>110</v>
      </c>
      <c r="AT128" s="240" t="s">
        <v>105</v>
      </c>
      <c r="AU128" s="240" t="s">
        <v>69</v>
      </c>
      <c r="AY128" s="182" t="s">
        <v>103</v>
      </c>
      <c r="BE128" s="241">
        <f>IF(N128="základní",J128,0)</f>
        <v>0</v>
      </c>
      <c r="BF128" s="241">
        <f>IF(N128="snížená",J128,0)</f>
        <v>0</v>
      </c>
      <c r="BG128" s="241">
        <f>IF(N128="zákl. přenesená",J128,0)</f>
        <v>0</v>
      </c>
      <c r="BH128" s="241">
        <f>IF(N128="sníž. přenesená",J128,0)</f>
        <v>0</v>
      </c>
      <c r="BI128" s="241">
        <f>IF(N128="nulová",J128,0)</f>
        <v>0</v>
      </c>
      <c r="BJ128" s="182" t="s">
        <v>67</v>
      </c>
      <c r="BK128" s="241">
        <f>ROUND(I128*H128,2)</f>
        <v>0</v>
      </c>
      <c r="BL128" s="182" t="s">
        <v>110</v>
      </c>
      <c r="BM128" s="240" t="s">
        <v>429</v>
      </c>
    </row>
    <row r="129" spans="2:65" s="186" customFormat="1">
      <c r="B129" s="185"/>
      <c r="D129" s="140" t="s">
        <v>430</v>
      </c>
      <c r="F129" s="242" t="s">
        <v>431</v>
      </c>
      <c r="L129" s="185"/>
      <c r="M129" s="243"/>
      <c r="T129" s="244"/>
      <c r="AT129" s="182" t="s">
        <v>430</v>
      </c>
      <c r="AU129" s="182" t="s">
        <v>69</v>
      </c>
    </row>
    <row r="130" spans="2:65" s="186" customFormat="1" ht="136.5">
      <c r="B130" s="185"/>
      <c r="D130" s="140" t="s">
        <v>432</v>
      </c>
      <c r="F130" s="245" t="s">
        <v>433</v>
      </c>
      <c r="L130" s="185"/>
      <c r="M130" s="243"/>
      <c r="T130" s="244"/>
      <c r="AT130" s="182" t="s">
        <v>432</v>
      </c>
      <c r="AU130" s="182" t="s">
        <v>69</v>
      </c>
    </row>
    <row r="131" spans="2:65" s="247" customFormat="1">
      <c r="B131" s="246"/>
      <c r="D131" s="140" t="s">
        <v>112</v>
      </c>
      <c r="E131" s="248" t="s">
        <v>1</v>
      </c>
      <c r="F131" s="249" t="s">
        <v>434</v>
      </c>
      <c r="H131" s="248" t="s">
        <v>1</v>
      </c>
      <c r="L131" s="246"/>
      <c r="M131" s="250"/>
      <c r="T131" s="251"/>
      <c r="AT131" s="248" t="s">
        <v>112</v>
      </c>
      <c r="AU131" s="248" t="s">
        <v>69</v>
      </c>
      <c r="AV131" s="247" t="s">
        <v>67</v>
      </c>
      <c r="AW131" s="247" t="s">
        <v>25</v>
      </c>
      <c r="AX131" s="247" t="s">
        <v>62</v>
      </c>
      <c r="AY131" s="248" t="s">
        <v>103</v>
      </c>
    </row>
    <row r="132" spans="2:65" s="247" customFormat="1">
      <c r="B132" s="246"/>
      <c r="D132" s="140" t="s">
        <v>112</v>
      </c>
      <c r="E132" s="248" t="s">
        <v>1</v>
      </c>
      <c r="F132" s="249" t="s">
        <v>435</v>
      </c>
      <c r="H132" s="248" t="s">
        <v>1</v>
      </c>
      <c r="L132" s="246"/>
      <c r="M132" s="250"/>
      <c r="T132" s="251"/>
      <c r="AT132" s="248" t="s">
        <v>112</v>
      </c>
      <c r="AU132" s="248" t="s">
        <v>69</v>
      </c>
      <c r="AV132" s="247" t="s">
        <v>67</v>
      </c>
      <c r="AW132" s="247" t="s">
        <v>25</v>
      </c>
      <c r="AX132" s="247" t="s">
        <v>62</v>
      </c>
      <c r="AY132" s="248" t="s">
        <v>103</v>
      </c>
    </row>
    <row r="133" spans="2:65" s="247" customFormat="1">
      <c r="B133" s="246"/>
      <c r="D133" s="140" t="s">
        <v>112</v>
      </c>
      <c r="E133" s="248" t="s">
        <v>1</v>
      </c>
      <c r="F133" s="249" t="s">
        <v>436</v>
      </c>
      <c r="H133" s="248" t="s">
        <v>1</v>
      </c>
      <c r="L133" s="246"/>
      <c r="M133" s="250"/>
      <c r="T133" s="251"/>
      <c r="AT133" s="248" t="s">
        <v>112</v>
      </c>
      <c r="AU133" s="248" t="s">
        <v>69</v>
      </c>
      <c r="AV133" s="247" t="s">
        <v>67</v>
      </c>
      <c r="AW133" s="247" t="s">
        <v>25</v>
      </c>
      <c r="AX133" s="247" t="s">
        <v>62</v>
      </c>
      <c r="AY133" s="248" t="s">
        <v>103</v>
      </c>
    </row>
    <row r="134" spans="2:65" s="247" customFormat="1">
      <c r="B134" s="246"/>
      <c r="D134" s="140" t="s">
        <v>112</v>
      </c>
      <c r="E134" s="248" t="s">
        <v>1</v>
      </c>
      <c r="F134" s="249" t="s">
        <v>437</v>
      </c>
      <c r="H134" s="248" t="s">
        <v>1</v>
      </c>
      <c r="L134" s="246"/>
      <c r="M134" s="250"/>
      <c r="T134" s="251"/>
      <c r="AT134" s="248" t="s">
        <v>112</v>
      </c>
      <c r="AU134" s="248" t="s">
        <v>69</v>
      </c>
      <c r="AV134" s="247" t="s">
        <v>67</v>
      </c>
      <c r="AW134" s="247" t="s">
        <v>25</v>
      </c>
      <c r="AX134" s="247" t="s">
        <v>62</v>
      </c>
      <c r="AY134" s="248" t="s">
        <v>103</v>
      </c>
    </row>
    <row r="135" spans="2:65" s="139" customFormat="1">
      <c r="B135" s="138"/>
      <c r="D135" s="140" t="s">
        <v>112</v>
      </c>
      <c r="E135" s="141" t="s">
        <v>1</v>
      </c>
      <c r="F135" s="142" t="s">
        <v>438</v>
      </c>
      <c r="H135" s="143">
        <v>336</v>
      </c>
      <c r="L135" s="138"/>
      <c r="M135" s="145"/>
      <c r="T135" s="147"/>
      <c r="AT135" s="141" t="s">
        <v>112</v>
      </c>
      <c r="AU135" s="141" t="s">
        <v>69</v>
      </c>
      <c r="AV135" s="139" t="s">
        <v>69</v>
      </c>
      <c r="AW135" s="139" t="s">
        <v>25</v>
      </c>
      <c r="AX135" s="139" t="s">
        <v>62</v>
      </c>
      <c r="AY135" s="141" t="s">
        <v>103</v>
      </c>
    </row>
    <row r="136" spans="2:65" s="253" customFormat="1">
      <c r="B136" s="252"/>
      <c r="D136" s="140" t="s">
        <v>112</v>
      </c>
      <c r="E136" s="254" t="s">
        <v>1</v>
      </c>
      <c r="F136" s="255" t="s">
        <v>439</v>
      </c>
      <c r="H136" s="256">
        <v>336</v>
      </c>
      <c r="L136" s="252"/>
      <c r="M136" s="257"/>
      <c r="T136" s="258"/>
      <c r="AT136" s="254" t="s">
        <v>112</v>
      </c>
      <c r="AU136" s="254" t="s">
        <v>69</v>
      </c>
      <c r="AV136" s="253" t="s">
        <v>110</v>
      </c>
      <c r="AW136" s="253" t="s">
        <v>25</v>
      </c>
      <c r="AX136" s="253" t="s">
        <v>67</v>
      </c>
      <c r="AY136" s="254" t="s">
        <v>103</v>
      </c>
    </row>
    <row r="137" spans="2:65" s="186" customFormat="1" ht="16.5" customHeight="1">
      <c r="B137" s="185"/>
      <c r="C137" s="230" t="s">
        <v>69</v>
      </c>
      <c r="D137" s="230" t="s">
        <v>105</v>
      </c>
      <c r="E137" s="231" t="s">
        <v>440</v>
      </c>
      <c r="F137" s="232" t="s">
        <v>441</v>
      </c>
      <c r="G137" s="233" t="s">
        <v>442</v>
      </c>
      <c r="H137" s="234">
        <v>14</v>
      </c>
      <c r="I137" s="172"/>
      <c r="J137" s="235">
        <f>ROUND(I137*H137,2)</f>
        <v>0</v>
      </c>
      <c r="K137" s="232" t="s">
        <v>428</v>
      </c>
      <c r="L137" s="185"/>
      <c r="M137" s="236" t="s">
        <v>1</v>
      </c>
      <c r="N137" s="237" t="s">
        <v>33</v>
      </c>
      <c r="O137" s="238">
        <v>0</v>
      </c>
      <c r="P137" s="238">
        <f>O137*H137</f>
        <v>0</v>
      </c>
      <c r="Q137" s="238">
        <v>0</v>
      </c>
      <c r="R137" s="238">
        <f>Q137*H137</f>
        <v>0</v>
      </c>
      <c r="S137" s="238">
        <v>0</v>
      </c>
      <c r="T137" s="239">
        <f>S137*H137</f>
        <v>0</v>
      </c>
      <c r="AR137" s="240" t="s">
        <v>110</v>
      </c>
      <c r="AT137" s="240" t="s">
        <v>105</v>
      </c>
      <c r="AU137" s="240" t="s">
        <v>69</v>
      </c>
      <c r="AY137" s="182" t="s">
        <v>103</v>
      </c>
      <c r="BE137" s="241">
        <f>IF(N137="základní",J137,0)</f>
        <v>0</v>
      </c>
      <c r="BF137" s="241">
        <f>IF(N137="snížená",J137,0)</f>
        <v>0</v>
      </c>
      <c r="BG137" s="241">
        <f>IF(N137="zákl. přenesená",J137,0)</f>
        <v>0</v>
      </c>
      <c r="BH137" s="241">
        <f>IF(N137="sníž. přenesená",J137,0)</f>
        <v>0</v>
      </c>
      <c r="BI137" s="241">
        <f>IF(N137="nulová",J137,0)</f>
        <v>0</v>
      </c>
      <c r="BJ137" s="182" t="s">
        <v>67</v>
      </c>
      <c r="BK137" s="241">
        <f>ROUND(I137*H137,2)</f>
        <v>0</v>
      </c>
      <c r="BL137" s="182" t="s">
        <v>110</v>
      </c>
      <c r="BM137" s="240" t="s">
        <v>443</v>
      </c>
    </row>
    <row r="138" spans="2:65" s="186" customFormat="1">
      <c r="B138" s="185"/>
      <c r="D138" s="140" t="s">
        <v>430</v>
      </c>
      <c r="F138" s="242" t="s">
        <v>444</v>
      </c>
      <c r="L138" s="185"/>
      <c r="M138" s="243"/>
      <c r="T138" s="244"/>
      <c r="AT138" s="182" t="s">
        <v>430</v>
      </c>
      <c r="AU138" s="182" t="s">
        <v>69</v>
      </c>
    </row>
    <row r="139" spans="2:65" s="186" customFormat="1" ht="87.75">
      <c r="B139" s="185"/>
      <c r="D139" s="140" t="s">
        <v>432</v>
      </c>
      <c r="F139" s="245" t="s">
        <v>445</v>
      </c>
      <c r="L139" s="185"/>
      <c r="M139" s="243"/>
      <c r="T139" s="244"/>
      <c r="AT139" s="182" t="s">
        <v>432</v>
      </c>
      <c r="AU139" s="182" t="s">
        <v>69</v>
      </c>
    </row>
    <row r="140" spans="2:65" s="247" customFormat="1">
      <c r="B140" s="246"/>
      <c r="D140" s="140" t="s">
        <v>112</v>
      </c>
      <c r="E140" s="248" t="s">
        <v>1</v>
      </c>
      <c r="F140" s="249" t="s">
        <v>434</v>
      </c>
      <c r="H140" s="248" t="s">
        <v>1</v>
      </c>
      <c r="L140" s="246"/>
      <c r="M140" s="250"/>
      <c r="T140" s="251"/>
      <c r="AT140" s="248" t="s">
        <v>112</v>
      </c>
      <c r="AU140" s="248" t="s">
        <v>69</v>
      </c>
      <c r="AV140" s="247" t="s">
        <v>67</v>
      </c>
      <c r="AW140" s="247" t="s">
        <v>25</v>
      </c>
      <c r="AX140" s="247" t="s">
        <v>62</v>
      </c>
      <c r="AY140" s="248" t="s">
        <v>103</v>
      </c>
    </row>
    <row r="141" spans="2:65" s="247" customFormat="1">
      <c r="B141" s="246"/>
      <c r="D141" s="140" t="s">
        <v>112</v>
      </c>
      <c r="E141" s="248" t="s">
        <v>1</v>
      </c>
      <c r="F141" s="249" t="s">
        <v>435</v>
      </c>
      <c r="H141" s="248" t="s">
        <v>1</v>
      </c>
      <c r="L141" s="246"/>
      <c r="M141" s="250"/>
      <c r="T141" s="251"/>
      <c r="AT141" s="248" t="s">
        <v>112</v>
      </c>
      <c r="AU141" s="248" t="s">
        <v>69</v>
      </c>
      <c r="AV141" s="247" t="s">
        <v>67</v>
      </c>
      <c r="AW141" s="247" t="s">
        <v>25</v>
      </c>
      <c r="AX141" s="247" t="s">
        <v>62</v>
      </c>
      <c r="AY141" s="248" t="s">
        <v>103</v>
      </c>
    </row>
    <row r="142" spans="2:65" s="247" customFormat="1">
      <c r="B142" s="246"/>
      <c r="D142" s="140" t="s">
        <v>112</v>
      </c>
      <c r="E142" s="248" t="s">
        <v>1</v>
      </c>
      <c r="F142" s="249" t="s">
        <v>436</v>
      </c>
      <c r="H142" s="248" t="s">
        <v>1</v>
      </c>
      <c r="L142" s="246"/>
      <c r="M142" s="250"/>
      <c r="T142" s="251"/>
      <c r="AT142" s="248" t="s">
        <v>112</v>
      </c>
      <c r="AU142" s="248" t="s">
        <v>69</v>
      </c>
      <c r="AV142" s="247" t="s">
        <v>67</v>
      </c>
      <c r="AW142" s="247" t="s">
        <v>25</v>
      </c>
      <c r="AX142" s="247" t="s">
        <v>62</v>
      </c>
      <c r="AY142" s="248" t="s">
        <v>103</v>
      </c>
    </row>
    <row r="143" spans="2:65" s="247" customFormat="1">
      <c r="B143" s="246"/>
      <c r="D143" s="140" t="s">
        <v>112</v>
      </c>
      <c r="E143" s="248" t="s">
        <v>1</v>
      </c>
      <c r="F143" s="249" t="s">
        <v>437</v>
      </c>
      <c r="H143" s="248" t="s">
        <v>1</v>
      </c>
      <c r="L143" s="246"/>
      <c r="M143" s="250"/>
      <c r="T143" s="251"/>
      <c r="AT143" s="248" t="s">
        <v>112</v>
      </c>
      <c r="AU143" s="248" t="s">
        <v>69</v>
      </c>
      <c r="AV143" s="247" t="s">
        <v>67</v>
      </c>
      <c r="AW143" s="247" t="s">
        <v>25</v>
      </c>
      <c r="AX143" s="247" t="s">
        <v>62</v>
      </c>
      <c r="AY143" s="248" t="s">
        <v>103</v>
      </c>
    </row>
    <row r="144" spans="2:65" s="139" customFormat="1">
      <c r="B144" s="138"/>
      <c r="D144" s="140" t="s">
        <v>112</v>
      </c>
      <c r="E144" s="141" t="s">
        <v>1</v>
      </c>
      <c r="F144" s="142" t="s">
        <v>169</v>
      </c>
      <c r="H144" s="143">
        <v>14</v>
      </c>
      <c r="L144" s="138"/>
      <c r="M144" s="145"/>
      <c r="T144" s="147"/>
      <c r="AT144" s="141" t="s">
        <v>112</v>
      </c>
      <c r="AU144" s="141" t="s">
        <v>69</v>
      </c>
      <c r="AV144" s="139" t="s">
        <v>69</v>
      </c>
      <c r="AW144" s="139" t="s">
        <v>25</v>
      </c>
      <c r="AX144" s="139" t="s">
        <v>62</v>
      </c>
      <c r="AY144" s="141" t="s">
        <v>103</v>
      </c>
    </row>
    <row r="145" spans="2:65" s="253" customFormat="1">
      <c r="B145" s="252"/>
      <c r="D145" s="140" t="s">
        <v>112</v>
      </c>
      <c r="E145" s="254" t="s">
        <v>1</v>
      </c>
      <c r="F145" s="255" t="s">
        <v>439</v>
      </c>
      <c r="H145" s="256">
        <v>14</v>
      </c>
      <c r="L145" s="252"/>
      <c r="M145" s="257"/>
      <c r="T145" s="258"/>
      <c r="AT145" s="254" t="s">
        <v>112</v>
      </c>
      <c r="AU145" s="254" t="s">
        <v>69</v>
      </c>
      <c r="AV145" s="253" t="s">
        <v>110</v>
      </c>
      <c r="AW145" s="253" t="s">
        <v>25</v>
      </c>
      <c r="AX145" s="253" t="s">
        <v>67</v>
      </c>
      <c r="AY145" s="254" t="s">
        <v>103</v>
      </c>
    </row>
    <row r="146" spans="2:65" s="186" customFormat="1" ht="16.5" customHeight="1">
      <c r="B146" s="185"/>
      <c r="C146" s="230" t="s">
        <v>119</v>
      </c>
      <c r="D146" s="230" t="s">
        <v>105</v>
      </c>
      <c r="E146" s="231" t="s">
        <v>446</v>
      </c>
      <c r="F146" s="232" t="s">
        <v>447</v>
      </c>
      <c r="G146" s="233" t="s">
        <v>137</v>
      </c>
      <c r="H146" s="234">
        <v>508.36500000000001</v>
      </c>
      <c r="I146" s="172"/>
      <c r="J146" s="235">
        <f>ROUND(I146*H146,2)</f>
        <v>0</v>
      </c>
      <c r="K146" s="232" t="s">
        <v>428</v>
      </c>
      <c r="L146" s="185"/>
      <c r="M146" s="236" t="s">
        <v>1</v>
      </c>
      <c r="N146" s="237" t="s">
        <v>33</v>
      </c>
      <c r="O146" s="238">
        <v>0.82499999999999996</v>
      </c>
      <c r="P146" s="238">
        <f>O146*H146</f>
        <v>419.40112499999998</v>
      </c>
      <c r="Q146" s="238">
        <v>0</v>
      </c>
      <c r="R146" s="238">
        <f>Q146*H146</f>
        <v>0</v>
      </c>
      <c r="S146" s="238">
        <v>0</v>
      </c>
      <c r="T146" s="239">
        <f>S146*H146</f>
        <v>0</v>
      </c>
      <c r="AR146" s="240" t="s">
        <v>110</v>
      </c>
      <c r="AT146" s="240" t="s">
        <v>105</v>
      </c>
      <c r="AU146" s="240" t="s">
        <v>69</v>
      </c>
      <c r="AY146" s="182" t="s">
        <v>103</v>
      </c>
      <c r="BE146" s="241">
        <f>IF(N146="základní",J146,0)</f>
        <v>0</v>
      </c>
      <c r="BF146" s="241">
        <f>IF(N146="snížená",J146,0)</f>
        <v>0</v>
      </c>
      <c r="BG146" s="241">
        <f>IF(N146="zákl. přenesená",J146,0)</f>
        <v>0</v>
      </c>
      <c r="BH146" s="241">
        <f>IF(N146="sníž. přenesená",J146,0)</f>
        <v>0</v>
      </c>
      <c r="BI146" s="241">
        <f>IF(N146="nulová",J146,0)</f>
        <v>0</v>
      </c>
      <c r="BJ146" s="182" t="s">
        <v>67</v>
      </c>
      <c r="BK146" s="241">
        <f>ROUND(I146*H146,2)</f>
        <v>0</v>
      </c>
      <c r="BL146" s="182" t="s">
        <v>110</v>
      </c>
      <c r="BM146" s="240" t="s">
        <v>448</v>
      </c>
    </row>
    <row r="147" spans="2:65" s="186" customFormat="1" ht="19.5">
      <c r="B147" s="185"/>
      <c r="D147" s="140" t="s">
        <v>430</v>
      </c>
      <c r="F147" s="242" t="s">
        <v>449</v>
      </c>
      <c r="L147" s="185"/>
      <c r="M147" s="243"/>
      <c r="T147" s="244"/>
      <c r="AT147" s="182" t="s">
        <v>430</v>
      </c>
      <c r="AU147" s="182" t="s">
        <v>69</v>
      </c>
    </row>
    <row r="148" spans="2:65" s="247" customFormat="1">
      <c r="B148" s="246"/>
      <c r="D148" s="140" t="s">
        <v>112</v>
      </c>
      <c r="E148" s="248" t="s">
        <v>1</v>
      </c>
      <c r="F148" s="249" t="s">
        <v>434</v>
      </c>
      <c r="H148" s="248" t="s">
        <v>1</v>
      </c>
      <c r="L148" s="246"/>
      <c r="M148" s="250"/>
      <c r="T148" s="251"/>
      <c r="AT148" s="248" t="s">
        <v>112</v>
      </c>
      <c r="AU148" s="248" t="s">
        <v>69</v>
      </c>
      <c r="AV148" s="247" t="s">
        <v>67</v>
      </c>
      <c r="AW148" s="247" t="s">
        <v>25</v>
      </c>
      <c r="AX148" s="247" t="s">
        <v>62</v>
      </c>
      <c r="AY148" s="248" t="s">
        <v>103</v>
      </c>
    </row>
    <row r="149" spans="2:65" s="247" customFormat="1">
      <c r="B149" s="246"/>
      <c r="D149" s="140" t="s">
        <v>112</v>
      </c>
      <c r="E149" s="248" t="s">
        <v>1</v>
      </c>
      <c r="F149" s="249" t="s">
        <v>435</v>
      </c>
      <c r="H149" s="248" t="s">
        <v>1</v>
      </c>
      <c r="L149" s="246"/>
      <c r="M149" s="250"/>
      <c r="T149" s="251"/>
      <c r="AT149" s="248" t="s">
        <v>112</v>
      </c>
      <c r="AU149" s="248" t="s">
        <v>69</v>
      </c>
      <c r="AV149" s="247" t="s">
        <v>67</v>
      </c>
      <c r="AW149" s="247" t="s">
        <v>25</v>
      </c>
      <c r="AX149" s="247" t="s">
        <v>62</v>
      </c>
      <c r="AY149" s="248" t="s">
        <v>103</v>
      </c>
    </row>
    <row r="150" spans="2:65" s="247" customFormat="1">
      <c r="B150" s="246"/>
      <c r="D150" s="140" t="s">
        <v>112</v>
      </c>
      <c r="E150" s="248" t="s">
        <v>1</v>
      </c>
      <c r="F150" s="249" t="s">
        <v>436</v>
      </c>
      <c r="H150" s="248" t="s">
        <v>1</v>
      </c>
      <c r="L150" s="246"/>
      <c r="M150" s="250"/>
      <c r="T150" s="251"/>
      <c r="AT150" s="248" t="s">
        <v>112</v>
      </c>
      <c r="AU150" s="248" t="s">
        <v>69</v>
      </c>
      <c r="AV150" s="247" t="s">
        <v>67</v>
      </c>
      <c r="AW150" s="247" t="s">
        <v>25</v>
      </c>
      <c r="AX150" s="247" t="s">
        <v>62</v>
      </c>
      <c r="AY150" s="248" t="s">
        <v>103</v>
      </c>
    </row>
    <row r="151" spans="2:65" s="247" customFormat="1">
      <c r="B151" s="246"/>
      <c r="D151" s="140" t="s">
        <v>112</v>
      </c>
      <c r="E151" s="248" t="s">
        <v>1</v>
      </c>
      <c r="F151" s="249" t="s">
        <v>450</v>
      </c>
      <c r="H151" s="248" t="s">
        <v>1</v>
      </c>
      <c r="L151" s="246"/>
      <c r="M151" s="250"/>
      <c r="T151" s="251"/>
      <c r="AT151" s="248" t="s">
        <v>112</v>
      </c>
      <c r="AU151" s="248" t="s">
        <v>69</v>
      </c>
      <c r="AV151" s="247" t="s">
        <v>67</v>
      </c>
      <c r="AW151" s="247" t="s">
        <v>25</v>
      </c>
      <c r="AX151" s="247" t="s">
        <v>62</v>
      </c>
      <c r="AY151" s="248" t="s">
        <v>103</v>
      </c>
    </row>
    <row r="152" spans="2:65" s="247" customFormat="1">
      <c r="B152" s="246"/>
      <c r="D152" s="140" t="s">
        <v>112</v>
      </c>
      <c r="E152" s="248" t="s">
        <v>1</v>
      </c>
      <c r="F152" s="249" t="s">
        <v>451</v>
      </c>
      <c r="H152" s="248" t="s">
        <v>1</v>
      </c>
      <c r="L152" s="246"/>
      <c r="M152" s="250"/>
      <c r="T152" s="251"/>
      <c r="AT152" s="248" t="s">
        <v>112</v>
      </c>
      <c r="AU152" s="248" t="s">
        <v>69</v>
      </c>
      <c r="AV152" s="247" t="s">
        <v>67</v>
      </c>
      <c r="AW152" s="247" t="s">
        <v>25</v>
      </c>
      <c r="AX152" s="247" t="s">
        <v>62</v>
      </c>
      <c r="AY152" s="248" t="s">
        <v>103</v>
      </c>
    </row>
    <row r="153" spans="2:65" s="247" customFormat="1">
      <c r="B153" s="246"/>
      <c r="D153" s="140" t="s">
        <v>112</v>
      </c>
      <c r="E153" s="248" t="s">
        <v>1</v>
      </c>
      <c r="F153" s="249" t="s">
        <v>452</v>
      </c>
      <c r="H153" s="248" t="s">
        <v>1</v>
      </c>
      <c r="L153" s="246"/>
      <c r="M153" s="250"/>
      <c r="T153" s="251"/>
      <c r="AT153" s="248" t="s">
        <v>112</v>
      </c>
      <c r="AU153" s="248" t="s">
        <v>69</v>
      </c>
      <c r="AV153" s="247" t="s">
        <v>67</v>
      </c>
      <c r="AW153" s="247" t="s">
        <v>25</v>
      </c>
      <c r="AX153" s="247" t="s">
        <v>62</v>
      </c>
      <c r="AY153" s="248" t="s">
        <v>103</v>
      </c>
    </row>
    <row r="154" spans="2:65" s="247" customFormat="1">
      <c r="B154" s="246"/>
      <c r="D154" s="140" t="s">
        <v>112</v>
      </c>
      <c r="E154" s="248" t="s">
        <v>1</v>
      </c>
      <c r="F154" s="249" t="s">
        <v>453</v>
      </c>
      <c r="H154" s="248" t="s">
        <v>1</v>
      </c>
      <c r="L154" s="246"/>
      <c r="M154" s="250"/>
      <c r="T154" s="251"/>
      <c r="AT154" s="248" t="s">
        <v>112</v>
      </c>
      <c r="AU154" s="248" t="s">
        <v>69</v>
      </c>
      <c r="AV154" s="247" t="s">
        <v>67</v>
      </c>
      <c r="AW154" s="247" t="s">
        <v>25</v>
      </c>
      <c r="AX154" s="247" t="s">
        <v>62</v>
      </c>
      <c r="AY154" s="248" t="s">
        <v>103</v>
      </c>
    </row>
    <row r="155" spans="2:65" s="139" customFormat="1">
      <c r="B155" s="138"/>
      <c r="D155" s="140" t="s">
        <v>112</v>
      </c>
      <c r="E155" s="141" t="s">
        <v>1</v>
      </c>
      <c r="F155" s="142" t="s">
        <v>454</v>
      </c>
      <c r="H155" s="143">
        <v>201.5</v>
      </c>
      <c r="L155" s="138"/>
      <c r="M155" s="145"/>
      <c r="T155" s="147"/>
      <c r="AT155" s="141" t="s">
        <v>112</v>
      </c>
      <c r="AU155" s="141" t="s">
        <v>69</v>
      </c>
      <c r="AV155" s="139" t="s">
        <v>69</v>
      </c>
      <c r="AW155" s="139" t="s">
        <v>25</v>
      </c>
      <c r="AX155" s="139" t="s">
        <v>62</v>
      </c>
      <c r="AY155" s="141" t="s">
        <v>103</v>
      </c>
    </row>
    <row r="156" spans="2:65" s="247" customFormat="1">
      <c r="B156" s="246"/>
      <c r="D156" s="140" t="s">
        <v>112</v>
      </c>
      <c r="E156" s="248" t="s">
        <v>1</v>
      </c>
      <c r="F156" s="249" t="s">
        <v>455</v>
      </c>
      <c r="H156" s="248" t="s">
        <v>1</v>
      </c>
      <c r="L156" s="246"/>
      <c r="M156" s="250"/>
      <c r="T156" s="251"/>
      <c r="AT156" s="248" t="s">
        <v>112</v>
      </c>
      <c r="AU156" s="248" t="s">
        <v>69</v>
      </c>
      <c r="AV156" s="247" t="s">
        <v>67</v>
      </c>
      <c r="AW156" s="247" t="s">
        <v>25</v>
      </c>
      <c r="AX156" s="247" t="s">
        <v>62</v>
      </c>
      <c r="AY156" s="248" t="s">
        <v>103</v>
      </c>
    </row>
    <row r="157" spans="2:65" s="247" customFormat="1">
      <c r="B157" s="246"/>
      <c r="D157" s="140" t="s">
        <v>112</v>
      </c>
      <c r="E157" s="248" t="s">
        <v>1</v>
      </c>
      <c r="F157" s="249" t="s">
        <v>456</v>
      </c>
      <c r="H157" s="248" t="s">
        <v>1</v>
      </c>
      <c r="L157" s="246"/>
      <c r="M157" s="250"/>
      <c r="T157" s="251"/>
      <c r="AT157" s="248" t="s">
        <v>112</v>
      </c>
      <c r="AU157" s="248" t="s">
        <v>69</v>
      </c>
      <c r="AV157" s="247" t="s">
        <v>67</v>
      </c>
      <c r="AW157" s="247" t="s">
        <v>25</v>
      </c>
      <c r="AX157" s="247" t="s">
        <v>62</v>
      </c>
      <c r="AY157" s="248" t="s">
        <v>103</v>
      </c>
    </row>
    <row r="158" spans="2:65" s="139" customFormat="1">
      <c r="B158" s="138"/>
      <c r="D158" s="140" t="s">
        <v>112</v>
      </c>
      <c r="E158" s="141" t="s">
        <v>1</v>
      </c>
      <c r="F158" s="142" t="s">
        <v>457</v>
      </c>
      <c r="H158" s="143">
        <v>21.1</v>
      </c>
      <c r="L158" s="138"/>
      <c r="M158" s="145"/>
      <c r="T158" s="147"/>
      <c r="AT158" s="141" t="s">
        <v>112</v>
      </c>
      <c r="AU158" s="141" t="s">
        <v>69</v>
      </c>
      <c r="AV158" s="139" t="s">
        <v>69</v>
      </c>
      <c r="AW158" s="139" t="s">
        <v>25</v>
      </c>
      <c r="AX158" s="139" t="s">
        <v>62</v>
      </c>
      <c r="AY158" s="141" t="s">
        <v>103</v>
      </c>
    </row>
    <row r="159" spans="2:65" s="260" customFormat="1">
      <c r="B159" s="259"/>
      <c r="D159" s="140" t="s">
        <v>112</v>
      </c>
      <c r="E159" s="261" t="s">
        <v>1</v>
      </c>
      <c r="F159" s="262" t="s">
        <v>458</v>
      </c>
      <c r="H159" s="263">
        <v>222.6</v>
      </c>
      <c r="L159" s="259"/>
      <c r="M159" s="264"/>
      <c r="T159" s="265"/>
      <c r="AT159" s="261" t="s">
        <v>112</v>
      </c>
      <c r="AU159" s="261" t="s">
        <v>69</v>
      </c>
      <c r="AV159" s="260" t="s">
        <v>119</v>
      </c>
      <c r="AW159" s="260" t="s">
        <v>25</v>
      </c>
      <c r="AX159" s="260" t="s">
        <v>62</v>
      </c>
      <c r="AY159" s="261" t="s">
        <v>103</v>
      </c>
    </row>
    <row r="160" spans="2:65" s="247" customFormat="1">
      <c r="B160" s="246"/>
      <c r="D160" s="140" t="s">
        <v>112</v>
      </c>
      <c r="E160" s="248" t="s">
        <v>1</v>
      </c>
      <c r="F160" s="249" t="s">
        <v>459</v>
      </c>
      <c r="H160" s="248" t="s">
        <v>1</v>
      </c>
      <c r="L160" s="246"/>
      <c r="M160" s="250"/>
      <c r="T160" s="251"/>
      <c r="AT160" s="248" t="s">
        <v>112</v>
      </c>
      <c r="AU160" s="248" t="s">
        <v>69</v>
      </c>
      <c r="AV160" s="247" t="s">
        <v>67</v>
      </c>
      <c r="AW160" s="247" t="s">
        <v>25</v>
      </c>
      <c r="AX160" s="247" t="s">
        <v>62</v>
      </c>
      <c r="AY160" s="248" t="s">
        <v>103</v>
      </c>
    </row>
    <row r="161" spans="2:51" s="247" customFormat="1">
      <c r="B161" s="246"/>
      <c r="D161" s="140" t="s">
        <v>112</v>
      </c>
      <c r="E161" s="248" t="s">
        <v>1</v>
      </c>
      <c r="F161" s="249" t="s">
        <v>452</v>
      </c>
      <c r="H161" s="248" t="s">
        <v>1</v>
      </c>
      <c r="L161" s="246"/>
      <c r="M161" s="250"/>
      <c r="T161" s="251"/>
      <c r="AT161" s="248" t="s">
        <v>112</v>
      </c>
      <c r="AU161" s="248" t="s">
        <v>69</v>
      </c>
      <c r="AV161" s="247" t="s">
        <v>67</v>
      </c>
      <c r="AW161" s="247" t="s">
        <v>25</v>
      </c>
      <c r="AX161" s="247" t="s">
        <v>62</v>
      </c>
      <c r="AY161" s="248" t="s">
        <v>103</v>
      </c>
    </row>
    <row r="162" spans="2:51" s="247" customFormat="1">
      <c r="B162" s="246"/>
      <c r="D162" s="140" t="s">
        <v>112</v>
      </c>
      <c r="E162" s="248" t="s">
        <v>1</v>
      </c>
      <c r="F162" s="249" t="s">
        <v>460</v>
      </c>
      <c r="H162" s="248" t="s">
        <v>1</v>
      </c>
      <c r="L162" s="246"/>
      <c r="M162" s="250"/>
      <c r="T162" s="251"/>
      <c r="AT162" s="248" t="s">
        <v>112</v>
      </c>
      <c r="AU162" s="248" t="s">
        <v>69</v>
      </c>
      <c r="AV162" s="247" t="s">
        <v>67</v>
      </c>
      <c r="AW162" s="247" t="s">
        <v>25</v>
      </c>
      <c r="AX162" s="247" t="s">
        <v>62</v>
      </c>
      <c r="AY162" s="248" t="s">
        <v>103</v>
      </c>
    </row>
    <row r="163" spans="2:51" s="139" customFormat="1">
      <c r="B163" s="138"/>
      <c r="D163" s="140" t="s">
        <v>112</v>
      </c>
      <c r="E163" s="141" t="s">
        <v>1</v>
      </c>
      <c r="F163" s="142" t="s">
        <v>461</v>
      </c>
      <c r="H163" s="143">
        <v>146.25</v>
      </c>
      <c r="L163" s="138"/>
      <c r="M163" s="145"/>
      <c r="T163" s="147"/>
      <c r="AT163" s="141" t="s">
        <v>112</v>
      </c>
      <c r="AU163" s="141" t="s">
        <v>69</v>
      </c>
      <c r="AV163" s="139" t="s">
        <v>69</v>
      </c>
      <c r="AW163" s="139" t="s">
        <v>25</v>
      </c>
      <c r="AX163" s="139" t="s">
        <v>62</v>
      </c>
      <c r="AY163" s="141" t="s">
        <v>103</v>
      </c>
    </row>
    <row r="164" spans="2:51" s="247" customFormat="1">
      <c r="B164" s="246"/>
      <c r="D164" s="140" t="s">
        <v>112</v>
      </c>
      <c r="E164" s="248" t="s">
        <v>1</v>
      </c>
      <c r="F164" s="249" t="s">
        <v>455</v>
      </c>
      <c r="H164" s="248" t="s">
        <v>1</v>
      </c>
      <c r="L164" s="246"/>
      <c r="M164" s="250"/>
      <c r="T164" s="251"/>
      <c r="AT164" s="248" t="s">
        <v>112</v>
      </c>
      <c r="AU164" s="248" t="s">
        <v>69</v>
      </c>
      <c r="AV164" s="247" t="s">
        <v>67</v>
      </c>
      <c r="AW164" s="247" t="s">
        <v>25</v>
      </c>
      <c r="AX164" s="247" t="s">
        <v>62</v>
      </c>
      <c r="AY164" s="248" t="s">
        <v>103</v>
      </c>
    </row>
    <row r="165" spans="2:51" s="247" customFormat="1">
      <c r="B165" s="246"/>
      <c r="D165" s="140" t="s">
        <v>112</v>
      </c>
      <c r="E165" s="248" t="s">
        <v>1</v>
      </c>
      <c r="F165" s="249" t="s">
        <v>462</v>
      </c>
      <c r="H165" s="248" t="s">
        <v>1</v>
      </c>
      <c r="L165" s="246"/>
      <c r="M165" s="250"/>
      <c r="T165" s="251"/>
      <c r="AT165" s="248" t="s">
        <v>112</v>
      </c>
      <c r="AU165" s="248" t="s">
        <v>69</v>
      </c>
      <c r="AV165" s="247" t="s">
        <v>67</v>
      </c>
      <c r="AW165" s="247" t="s">
        <v>25</v>
      </c>
      <c r="AX165" s="247" t="s">
        <v>62</v>
      </c>
      <c r="AY165" s="248" t="s">
        <v>103</v>
      </c>
    </row>
    <row r="166" spans="2:51" s="139" customFormat="1">
      <c r="B166" s="138"/>
      <c r="D166" s="140" t="s">
        <v>112</v>
      </c>
      <c r="E166" s="141" t="s">
        <v>1</v>
      </c>
      <c r="F166" s="142" t="s">
        <v>463</v>
      </c>
      <c r="H166" s="143">
        <v>7.4</v>
      </c>
      <c r="L166" s="138"/>
      <c r="M166" s="145"/>
      <c r="T166" s="147"/>
      <c r="AT166" s="141" t="s">
        <v>112</v>
      </c>
      <c r="AU166" s="141" t="s">
        <v>69</v>
      </c>
      <c r="AV166" s="139" t="s">
        <v>69</v>
      </c>
      <c r="AW166" s="139" t="s">
        <v>25</v>
      </c>
      <c r="AX166" s="139" t="s">
        <v>62</v>
      </c>
      <c r="AY166" s="141" t="s">
        <v>103</v>
      </c>
    </row>
    <row r="167" spans="2:51" s="260" customFormat="1">
      <c r="B167" s="259"/>
      <c r="D167" s="140" t="s">
        <v>112</v>
      </c>
      <c r="E167" s="261" t="s">
        <v>1</v>
      </c>
      <c r="F167" s="262" t="s">
        <v>458</v>
      </c>
      <c r="H167" s="263">
        <v>153.65</v>
      </c>
      <c r="L167" s="259"/>
      <c r="M167" s="264"/>
      <c r="T167" s="265"/>
      <c r="AT167" s="261" t="s">
        <v>112</v>
      </c>
      <c r="AU167" s="261" t="s">
        <v>69</v>
      </c>
      <c r="AV167" s="260" t="s">
        <v>119</v>
      </c>
      <c r="AW167" s="260" t="s">
        <v>25</v>
      </c>
      <c r="AX167" s="260" t="s">
        <v>62</v>
      </c>
      <c r="AY167" s="261" t="s">
        <v>103</v>
      </c>
    </row>
    <row r="168" spans="2:51" s="247" customFormat="1">
      <c r="B168" s="246"/>
      <c r="D168" s="140" t="s">
        <v>112</v>
      </c>
      <c r="E168" s="248" t="s">
        <v>1</v>
      </c>
      <c r="F168" s="249" t="s">
        <v>464</v>
      </c>
      <c r="H168" s="248" t="s">
        <v>1</v>
      </c>
      <c r="L168" s="246"/>
      <c r="M168" s="250"/>
      <c r="T168" s="251"/>
      <c r="AT168" s="248" t="s">
        <v>112</v>
      </c>
      <c r="AU168" s="248" t="s">
        <v>69</v>
      </c>
      <c r="AV168" s="247" t="s">
        <v>67</v>
      </c>
      <c r="AW168" s="247" t="s">
        <v>25</v>
      </c>
      <c r="AX168" s="247" t="s">
        <v>62</v>
      </c>
      <c r="AY168" s="248" t="s">
        <v>103</v>
      </c>
    </row>
    <row r="169" spans="2:51" s="247" customFormat="1">
      <c r="B169" s="246"/>
      <c r="D169" s="140" t="s">
        <v>112</v>
      </c>
      <c r="E169" s="248" t="s">
        <v>1</v>
      </c>
      <c r="F169" s="249" t="s">
        <v>452</v>
      </c>
      <c r="H169" s="248" t="s">
        <v>1</v>
      </c>
      <c r="L169" s="246"/>
      <c r="M169" s="250"/>
      <c r="T169" s="251"/>
      <c r="AT169" s="248" t="s">
        <v>112</v>
      </c>
      <c r="AU169" s="248" t="s">
        <v>69</v>
      </c>
      <c r="AV169" s="247" t="s">
        <v>67</v>
      </c>
      <c r="AW169" s="247" t="s">
        <v>25</v>
      </c>
      <c r="AX169" s="247" t="s">
        <v>62</v>
      </c>
      <c r="AY169" s="248" t="s">
        <v>103</v>
      </c>
    </row>
    <row r="170" spans="2:51" s="247" customFormat="1">
      <c r="B170" s="246"/>
      <c r="D170" s="140" t="s">
        <v>112</v>
      </c>
      <c r="E170" s="248" t="s">
        <v>1</v>
      </c>
      <c r="F170" s="249" t="s">
        <v>465</v>
      </c>
      <c r="H170" s="248" t="s">
        <v>1</v>
      </c>
      <c r="L170" s="246"/>
      <c r="M170" s="250"/>
      <c r="T170" s="251"/>
      <c r="AT170" s="248" t="s">
        <v>112</v>
      </c>
      <c r="AU170" s="248" t="s">
        <v>69</v>
      </c>
      <c r="AV170" s="247" t="s">
        <v>67</v>
      </c>
      <c r="AW170" s="247" t="s">
        <v>25</v>
      </c>
      <c r="AX170" s="247" t="s">
        <v>62</v>
      </c>
      <c r="AY170" s="248" t="s">
        <v>103</v>
      </c>
    </row>
    <row r="171" spans="2:51" s="139" customFormat="1">
      <c r="B171" s="138"/>
      <c r="D171" s="140" t="s">
        <v>112</v>
      </c>
      <c r="E171" s="141" t="s">
        <v>1</v>
      </c>
      <c r="F171" s="142" t="s">
        <v>466</v>
      </c>
      <c r="H171" s="143">
        <v>120.72499999999999</v>
      </c>
      <c r="L171" s="138"/>
      <c r="M171" s="145"/>
      <c r="T171" s="147"/>
      <c r="AT171" s="141" t="s">
        <v>112</v>
      </c>
      <c r="AU171" s="141" t="s">
        <v>69</v>
      </c>
      <c r="AV171" s="139" t="s">
        <v>69</v>
      </c>
      <c r="AW171" s="139" t="s">
        <v>25</v>
      </c>
      <c r="AX171" s="139" t="s">
        <v>62</v>
      </c>
      <c r="AY171" s="141" t="s">
        <v>103</v>
      </c>
    </row>
    <row r="172" spans="2:51" s="247" customFormat="1">
      <c r="B172" s="246"/>
      <c r="D172" s="140" t="s">
        <v>112</v>
      </c>
      <c r="E172" s="248" t="s">
        <v>1</v>
      </c>
      <c r="F172" s="249" t="s">
        <v>455</v>
      </c>
      <c r="H172" s="248" t="s">
        <v>1</v>
      </c>
      <c r="L172" s="246"/>
      <c r="M172" s="250"/>
      <c r="T172" s="251"/>
      <c r="AT172" s="248" t="s">
        <v>112</v>
      </c>
      <c r="AU172" s="248" t="s">
        <v>69</v>
      </c>
      <c r="AV172" s="247" t="s">
        <v>67</v>
      </c>
      <c r="AW172" s="247" t="s">
        <v>25</v>
      </c>
      <c r="AX172" s="247" t="s">
        <v>62</v>
      </c>
      <c r="AY172" s="248" t="s">
        <v>103</v>
      </c>
    </row>
    <row r="173" spans="2:51" s="247" customFormat="1">
      <c r="B173" s="246"/>
      <c r="D173" s="140" t="s">
        <v>112</v>
      </c>
      <c r="E173" s="248" t="s">
        <v>1</v>
      </c>
      <c r="F173" s="249" t="s">
        <v>467</v>
      </c>
      <c r="H173" s="248" t="s">
        <v>1</v>
      </c>
      <c r="L173" s="246"/>
      <c r="M173" s="250"/>
      <c r="T173" s="251"/>
      <c r="AT173" s="248" t="s">
        <v>112</v>
      </c>
      <c r="AU173" s="248" t="s">
        <v>69</v>
      </c>
      <c r="AV173" s="247" t="s">
        <v>67</v>
      </c>
      <c r="AW173" s="247" t="s">
        <v>25</v>
      </c>
      <c r="AX173" s="247" t="s">
        <v>62</v>
      </c>
      <c r="AY173" s="248" t="s">
        <v>103</v>
      </c>
    </row>
    <row r="174" spans="2:51" s="139" customFormat="1">
      <c r="B174" s="138"/>
      <c r="D174" s="140" t="s">
        <v>112</v>
      </c>
      <c r="E174" s="141" t="s">
        <v>1</v>
      </c>
      <c r="F174" s="142" t="s">
        <v>468</v>
      </c>
      <c r="H174" s="143">
        <v>6.8</v>
      </c>
      <c r="L174" s="138"/>
      <c r="M174" s="145"/>
      <c r="T174" s="147"/>
      <c r="AT174" s="141" t="s">
        <v>112</v>
      </c>
      <c r="AU174" s="141" t="s">
        <v>69</v>
      </c>
      <c r="AV174" s="139" t="s">
        <v>69</v>
      </c>
      <c r="AW174" s="139" t="s">
        <v>25</v>
      </c>
      <c r="AX174" s="139" t="s">
        <v>62</v>
      </c>
      <c r="AY174" s="141" t="s">
        <v>103</v>
      </c>
    </row>
    <row r="175" spans="2:51" s="260" customFormat="1">
      <c r="B175" s="259"/>
      <c r="D175" s="140" t="s">
        <v>112</v>
      </c>
      <c r="E175" s="261" t="s">
        <v>1</v>
      </c>
      <c r="F175" s="262" t="s">
        <v>458</v>
      </c>
      <c r="H175" s="263">
        <v>127.52499999999999</v>
      </c>
      <c r="L175" s="259"/>
      <c r="M175" s="264"/>
      <c r="T175" s="265"/>
      <c r="AT175" s="261" t="s">
        <v>112</v>
      </c>
      <c r="AU175" s="261" t="s">
        <v>69</v>
      </c>
      <c r="AV175" s="260" t="s">
        <v>119</v>
      </c>
      <c r="AW175" s="260" t="s">
        <v>25</v>
      </c>
      <c r="AX175" s="260" t="s">
        <v>62</v>
      </c>
      <c r="AY175" s="261" t="s">
        <v>103</v>
      </c>
    </row>
    <row r="176" spans="2:51" s="247" customFormat="1">
      <c r="B176" s="246"/>
      <c r="D176" s="140" t="s">
        <v>112</v>
      </c>
      <c r="E176" s="248" t="s">
        <v>1</v>
      </c>
      <c r="F176" s="249" t="s">
        <v>459</v>
      </c>
      <c r="H176" s="248" t="s">
        <v>1</v>
      </c>
      <c r="L176" s="246"/>
      <c r="M176" s="250"/>
      <c r="T176" s="251"/>
      <c r="AT176" s="248" t="s">
        <v>112</v>
      </c>
      <c r="AU176" s="248" t="s">
        <v>69</v>
      </c>
      <c r="AV176" s="247" t="s">
        <v>67</v>
      </c>
      <c r="AW176" s="247" t="s">
        <v>25</v>
      </c>
      <c r="AX176" s="247" t="s">
        <v>62</v>
      </c>
      <c r="AY176" s="248" t="s">
        <v>103</v>
      </c>
    </row>
    <row r="177" spans="2:65" s="247" customFormat="1">
      <c r="B177" s="246"/>
      <c r="D177" s="140" t="s">
        <v>112</v>
      </c>
      <c r="E177" s="248" t="s">
        <v>1</v>
      </c>
      <c r="F177" s="249" t="s">
        <v>452</v>
      </c>
      <c r="H177" s="248" t="s">
        <v>1</v>
      </c>
      <c r="L177" s="246"/>
      <c r="M177" s="250"/>
      <c r="T177" s="251"/>
      <c r="AT177" s="248" t="s">
        <v>112</v>
      </c>
      <c r="AU177" s="248" t="s">
        <v>69</v>
      </c>
      <c r="AV177" s="247" t="s">
        <v>67</v>
      </c>
      <c r="AW177" s="247" t="s">
        <v>25</v>
      </c>
      <c r="AX177" s="247" t="s">
        <v>62</v>
      </c>
      <c r="AY177" s="248" t="s">
        <v>103</v>
      </c>
    </row>
    <row r="178" spans="2:65" s="247" customFormat="1">
      <c r="B178" s="246"/>
      <c r="D178" s="140" t="s">
        <v>112</v>
      </c>
      <c r="E178" s="248" t="s">
        <v>1</v>
      </c>
      <c r="F178" s="249" t="s">
        <v>469</v>
      </c>
      <c r="H178" s="248" t="s">
        <v>1</v>
      </c>
      <c r="L178" s="246"/>
      <c r="M178" s="250"/>
      <c r="T178" s="251"/>
      <c r="AT178" s="248" t="s">
        <v>112</v>
      </c>
      <c r="AU178" s="248" t="s">
        <v>69</v>
      </c>
      <c r="AV178" s="247" t="s">
        <v>67</v>
      </c>
      <c r="AW178" s="247" t="s">
        <v>25</v>
      </c>
      <c r="AX178" s="247" t="s">
        <v>62</v>
      </c>
      <c r="AY178" s="248" t="s">
        <v>103</v>
      </c>
    </row>
    <row r="179" spans="2:65" s="139" customFormat="1">
      <c r="B179" s="138"/>
      <c r="D179" s="140" t="s">
        <v>112</v>
      </c>
      <c r="E179" s="141" t="s">
        <v>1</v>
      </c>
      <c r="F179" s="142" t="s">
        <v>470</v>
      </c>
      <c r="H179" s="143">
        <v>4.59</v>
      </c>
      <c r="L179" s="138"/>
      <c r="M179" s="145"/>
      <c r="T179" s="147"/>
      <c r="AT179" s="141" t="s">
        <v>112</v>
      </c>
      <c r="AU179" s="141" t="s">
        <v>69</v>
      </c>
      <c r="AV179" s="139" t="s">
        <v>69</v>
      </c>
      <c r="AW179" s="139" t="s">
        <v>25</v>
      </c>
      <c r="AX179" s="139" t="s">
        <v>62</v>
      </c>
      <c r="AY179" s="141" t="s">
        <v>103</v>
      </c>
    </row>
    <row r="180" spans="2:65" s="260" customFormat="1">
      <c r="B180" s="259"/>
      <c r="D180" s="140" t="s">
        <v>112</v>
      </c>
      <c r="E180" s="261" t="s">
        <v>1</v>
      </c>
      <c r="F180" s="262" t="s">
        <v>458</v>
      </c>
      <c r="H180" s="263">
        <v>4.59</v>
      </c>
      <c r="L180" s="259"/>
      <c r="M180" s="264"/>
      <c r="T180" s="265"/>
      <c r="AT180" s="261" t="s">
        <v>112</v>
      </c>
      <c r="AU180" s="261" t="s">
        <v>69</v>
      </c>
      <c r="AV180" s="260" t="s">
        <v>119</v>
      </c>
      <c r="AW180" s="260" t="s">
        <v>25</v>
      </c>
      <c r="AX180" s="260" t="s">
        <v>62</v>
      </c>
      <c r="AY180" s="261" t="s">
        <v>103</v>
      </c>
    </row>
    <row r="181" spans="2:65" s="253" customFormat="1">
      <c r="B181" s="252"/>
      <c r="D181" s="140" t="s">
        <v>112</v>
      </c>
      <c r="E181" s="254" t="s">
        <v>1</v>
      </c>
      <c r="F181" s="255" t="s">
        <v>439</v>
      </c>
      <c r="H181" s="256">
        <v>508.36500000000001</v>
      </c>
      <c r="L181" s="252"/>
      <c r="M181" s="257"/>
      <c r="T181" s="258"/>
      <c r="AT181" s="254" t="s">
        <v>112</v>
      </c>
      <c r="AU181" s="254" t="s">
        <v>69</v>
      </c>
      <c r="AV181" s="253" t="s">
        <v>110</v>
      </c>
      <c r="AW181" s="253" t="s">
        <v>25</v>
      </c>
      <c r="AX181" s="253" t="s">
        <v>67</v>
      </c>
      <c r="AY181" s="254" t="s">
        <v>103</v>
      </c>
    </row>
    <row r="182" spans="2:65" s="186" customFormat="1" ht="16.5" customHeight="1">
      <c r="B182" s="185"/>
      <c r="C182" s="230" t="s">
        <v>110</v>
      </c>
      <c r="D182" s="230" t="s">
        <v>105</v>
      </c>
      <c r="E182" s="231" t="s">
        <v>471</v>
      </c>
      <c r="F182" s="232" t="s">
        <v>472</v>
      </c>
      <c r="G182" s="233" t="s">
        <v>137</v>
      </c>
      <c r="H182" s="234">
        <v>152.51</v>
      </c>
      <c r="I182" s="172"/>
      <c r="J182" s="235">
        <f>ROUND(I182*H182,2)</f>
        <v>0</v>
      </c>
      <c r="K182" s="232" t="s">
        <v>428</v>
      </c>
      <c r="L182" s="185"/>
      <c r="M182" s="236" t="s">
        <v>1</v>
      </c>
      <c r="N182" s="237" t="s">
        <v>33</v>
      </c>
      <c r="O182" s="238">
        <v>0.1</v>
      </c>
      <c r="P182" s="238">
        <f>O182*H182</f>
        <v>15.250999999999999</v>
      </c>
      <c r="Q182" s="238">
        <v>0</v>
      </c>
      <c r="R182" s="238">
        <f>Q182*H182</f>
        <v>0</v>
      </c>
      <c r="S182" s="238">
        <v>0</v>
      </c>
      <c r="T182" s="239">
        <f>S182*H182</f>
        <v>0</v>
      </c>
      <c r="AR182" s="240" t="s">
        <v>110</v>
      </c>
      <c r="AT182" s="240" t="s">
        <v>105</v>
      </c>
      <c r="AU182" s="240" t="s">
        <v>69</v>
      </c>
      <c r="AY182" s="182" t="s">
        <v>103</v>
      </c>
      <c r="BE182" s="241">
        <f>IF(N182="základní",J182,0)</f>
        <v>0</v>
      </c>
      <c r="BF182" s="241">
        <f>IF(N182="snížená",J182,0)</f>
        <v>0</v>
      </c>
      <c r="BG182" s="241">
        <f>IF(N182="zákl. přenesená",J182,0)</f>
        <v>0</v>
      </c>
      <c r="BH182" s="241">
        <f>IF(N182="sníž. přenesená",J182,0)</f>
        <v>0</v>
      </c>
      <c r="BI182" s="241">
        <f>IF(N182="nulová",J182,0)</f>
        <v>0</v>
      </c>
      <c r="BJ182" s="182" t="s">
        <v>67</v>
      </c>
      <c r="BK182" s="241">
        <f>ROUND(I182*H182,2)</f>
        <v>0</v>
      </c>
      <c r="BL182" s="182" t="s">
        <v>110</v>
      </c>
      <c r="BM182" s="240" t="s">
        <v>473</v>
      </c>
    </row>
    <row r="183" spans="2:65" s="186" customFormat="1" ht="19.5">
      <c r="B183" s="185"/>
      <c r="D183" s="140" t="s">
        <v>430</v>
      </c>
      <c r="F183" s="242" t="s">
        <v>474</v>
      </c>
      <c r="L183" s="185"/>
      <c r="M183" s="243"/>
      <c r="T183" s="244"/>
      <c r="AT183" s="182" t="s">
        <v>430</v>
      </c>
      <c r="AU183" s="182" t="s">
        <v>69</v>
      </c>
    </row>
    <row r="184" spans="2:65" s="247" customFormat="1">
      <c r="B184" s="246"/>
      <c r="D184" s="140" t="s">
        <v>112</v>
      </c>
      <c r="E184" s="248" t="s">
        <v>1</v>
      </c>
      <c r="F184" s="249" t="s">
        <v>434</v>
      </c>
      <c r="H184" s="248" t="s">
        <v>1</v>
      </c>
      <c r="L184" s="246"/>
      <c r="M184" s="250"/>
      <c r="T184" s="251"/>
      <c r="AT184" s="248" t="s">
        <v>112</v>
      </c>
      <c r="AU184" s="248" t="s">
        <v>69</v>
      </c>
      <c r="AV184" s="247" t="s">
        <v>67</v>
      </c>
      <c r="AW184" s="247" t="s">
        <v>25</v>
      </c>
      <c r="AX184" s="247" t="s">
        <v>62</v>
      </c>
      <c r="AY184" s="248" t="s">
        <v>103</v>
      </c>
    </row>
    <row r="185" spans="2:65" s="247" customFormat="1">
      <c r="B185" s="246"/>
      <c r="D185" s="140" t="s">
        <v>112</v>
      </c>
      <c r="E185" s="248" t="s">
        <v>1</v>
      </c>
      <c r="F185" s="249" t="s">
        <v>435</v>
      </c>
      <c r="H185" s="248" t="s">
        <v>1</v>
      </c>
      <c r="L185" s="246"/>
      <c r="M185" s="250"/>
      <c r="T185" s="251"/>
      <c r="AT185" s="248" t="s">
        <v>112</v>
      </c>
      <c r="AU185" s="248" t="s">
        <v>69</v>
      </c>
      <c r="AV185" s="247" t="s">
        <v>67</v>
      </c>
      <c r="AW185" s="247" t="s">
        <v>25</v>
      </c>
      <c r="AX185" s="247" t="s">
        <v>62</v>
      </c>
      <c r="AY185" s="248" t="s">
        <v>103</v>
      </c>
    </row>
    <row r="186" spans="2:65" s="247" customFormat="1">
      <c r="B186" s="246"/>
      <c r="D186" s="140" t="s">
        <v>112</v>
      </c>
      <c r="E186" s="248" t="s">
        <v>1</v>
      </c>
      <c r="F186" s="249" t="s">
        <v>436</v>
      </c>
      <c r="H186" s="248" t="s">
        <v>1</v>
      </c>
      <c r="L186" s="246"/>
      <c r="M186" s="250"/>
      <c r="T186" s="251"/>
      <c r="AT186" s="248" t="s">
        <v>112</v>
      </c>
      <c r="AU186" s="248" t="s">
        <v>69</v>
      </c>
      <c r="AV186" s="247" t="s">
        <v>67</v>
      </c>
      <c r="AW186" s="247" t="s">
        <v>25</v>
      </c>
      <c r="AX186" s="247" t="s">
        <v>62</v>
      </c>
      <c r="AY186" s="248" t="s">
        <v>103</v>
      </c>
    </row>
    <row r="187" spans="2:65" s="247" customFormat="1">
      <c r="B187" s="246"/>
      <c r="D187" s="140" t="s">
        <v>112</v>
      </c>
      <c r="E187" s="248" t="s">
        <v>1</v>
      </c>
      <c r="F187" s="249" t="s">
        <v>450</v>
      </c>
      <c r="H187" s="248" t="s">
        <v>1</v>
      </c>
      <c r="L187" s="246"/>
      <c r="M187" s="250"/>
      <c r="T187" s="251"/>
      <c r="AT187" s="248" t="s">
        <v>112</v>
      </c>
      <c r="AU187" s="248" t="s">
        <v>69</v>
      </c>
      <c r="AV187" s="247" t="s">
        <v>67</v>
      </c>
      <c r="AW187" s="247" t="s">
        <v>25</v>
      </c>
      <c r="AX187" s="247" t="s">
        <v>62</v>
      </c>
      <c r="AY187" s="248" t="s">
        <v>103</v>
      </c>
    </row>
    <row r="188" spans="2:65" s="247" customFormat="1">
      <c r="B188" s="246"/>
      <c r="D188" s="140" t="s">
        <v>112</v>
      </c>
      <c r="E188" s="248" t="s">
        <v>1</v>
      </c>
      <c r="F188" s="249" t="s">
        <v>451</v>
      </c>
      <c r="H188" s="248" t="s">
        <v>1</v>
      </c>
      <c r="L188" s="246"/>
      <c r="M188" s="250"/>
      <c r="T188" s="251"/>
      <c r="AT188" s="248" t="s">
        <v>112</v>
      </c>
      <c r="AU188" s="248" t="s">
        <v>69</v>
      </c>
      <c r="AV188" s="247" t="s">
        <v>67</v>
      </c>
      <c r="AW188" s="247" t="s">
        <v>25</v>
      </c>
      <c r="AX188" s="247" t="s">
        <v>62</v>
      </c>
      <c r="AY188" s="248" t="s">
        <v>103</v>
      </c>
    </row>
    <row r="189" spans="2:65" s="247" customFormat="1">
      <c r="B189" s="246"/>
      <c r="D189" s="140" t="s">
        <v>112</v>
      </c>
      <c r="E189" s="248" t="s">
        <v>1</v>
      </c>
      <c r="F189" s="249" t="s">
        <v>452</v>
      </c>
      <c r="H189" s="248" t="s">
        <v>1</v>
      </c>
      <c r="L189" s="246"/>
      <c r="M189" s="250"/>
      <c r="T189" s="251"/>
      <c r="AT189" s="248" t="s">
        <v>112</v>
      </c>
      <c r="AU189" s="248" t="s">
        <v>69</v>
      </c>
      <c r="AV189" s="247" t="s">
        <v>67</v>
      </c>
      <c r="AW189" s="247" t="s">
        <v>25</v>
      </c>
      <c r="AX189" s="247" t="s">
        <v>62</v>
      </c>
      <c r="AY189" s="248" t="s">
        <v>103</v>
      </c>
    </row>
    <row r="190" spans="2:65" s="247" customFormat="1">
      <c r="B190" s="246"/>
      <c r="D190" s="140" t="s">
        <v>112</v>
      </c>
      <c r="E190" s="248" t="s">
        <v>1</v>
      </c>
      <c r="F190" s="249" t="s">
        <v>453</v>
      </c>
      <c r="H190" s="248" t="s">
        <v>1</v>
      </c>
      <c r="L190" s="246"/>
      <c r="M190" s="250"/>
      <c r="T190" s="251"/>
      <c r="AT190" s="248" t="s">
        <v>112</v>
      </c>
      <c r="AU190" s="248" t="s">
        <v>69</v>
      </c>
      <c r="AV190" s="247" t="s">
        <v>67</v>
      </c>
      <c r="AW190" s="247" t="s">
        <v>25</v>
      </c>
      <c r="AX190" s="247" t="s">
        <v>62</v>
      </c>
      <c r="AY190" s="248" t="s">
        <v>103</v>
      </c>
    </row>
    <row r="191" spans="2:65" s="139" customFormat="1">
      <c r="B191" s="138"/>
      <c r="D191" s="140" t="s">
        <v>112</v>
      </c>
      <c r="E191" s="141" t="s">
        <v>1</v>
      </c>
      <c r="F191" s="142" t="s">
        <v>454</v>
      </c>
      <c r="H191" s="143">
        <v>201.5</v>
      </c>
      <c r="L191" s="138"/>
      <c r="M191" s="145"/>
      <c r="T191" s="147"/>
      <c r="AT191" s="141" t="s">
        <v>112</v>
      </c>
      <c r="AU191" s="141" t="s">
        <v>69</v>
      </c>
      <c r="AV191" s="139" t="s">
        <v>69</v>
      </c>
      <c r="AW191" s="139" t="s">
        <v>25</v>
      </c>
      <c r="AX191" s="139" t="s">
        <v>62</v>
      </c>
      <c r="AY191" s="141" t="s">
        <v>103</v>
      </c>
    </row>
    <row r="192" spans="2:65" s="247" customFormat="1">
      <c r="B192" s="246"/>
      <c r="D192" s="140" t="s">
        <v>112</v>
      </c>
      <c r="E192" s="248" t="s">
        <v>1</v>
      </c>
      <c r="F192" s="249" t="s">
        <v>455</v>
      </c>
      <c r="H192" s="248" t="s">
        <v>1</v>
      </c>
      <c r="L192" s="246"/>
      <c r="M192" s="250"/>
      <c r="T192" s="251"/>
      <c r="AT192" s="248" t="s">
        <v>112</v>
      </c>
      <c r="AU192" s="248" t="s">
        <v>69</v>
      </c>
      <c r="AV192" s="247" t="s">
        <v>67</v>
      </c>
      <c r="AW192" s="247" t="s">
        <v>25</v>
      </c>
      <c r="AX192" s="247" t="s">
        <v>62</v>
      </c>
      <c r="AY192" s="248" t="s">
        <v>103</v>
      </c>
    </row>
    <row r="193" spans="2:51" s="247" customFormat="1">
      <c r="B193" s="246"/>
      <c r="D193" s="140" t="s">
        <v>112</v>
      </c>
      <c r="E193" s="248" t="s">
        <v>1</v>
      </c>
      <c r="F193" s="249" t="s">
        <v>456</v>
      </c>
      <c r="H193" s="248" t="s">
        <v>1</v>
      </c>
      <c r="L193" s="246"/>
      <c r="M193" s="250"/>
      <c r="T193" s="251"/>
      <c r="AT193" s="248" t="s">
        <v>112</v>
      </c>
      <c r="AU193" s="248" t="s">
        <v>69</v>
      </c>
      <c r="AV193" s="247" t="s">
        <v>67</v>
      </c>
      <c r="AW193" s="247" t="s">
        <v>25</v>
      </c>
      <c r="AX193" s="247" t="s">
        <v>62</v>
      </c>
      <c r="AY193" s="248" t="s">
        <v>103</v>
      </c>
    </row>
    <row r="194" spans="2:51" s="139" customFormat="1">
      <c r="B194" s="138"/>
      <c r="D194" s="140" t="s">
        <v>112</v>
      </c>
      <c r="E194" s="141" t="s">
        <v>1</v>
      </c>
      <c r="F194" s="142" t="s">
        <v>457</v>
      </c>
      <c r="H194" s="143">
        <v>21.1</v>
      </c>
      <c r="L194" s="138"/>
      <c r="M194" s="145"/>
      <c r="T194" s="147"/>
      <c r="AT194" s="141" t="s">
        <v>112</v>
      </c>
      <c r="AU194" s="141" t="s">
        <v>69</v>
      </c>
      <c r="AV194" s="139" t="s">
        <v>69</v>
      </c>
      <c r="AW194" s="139" t="s">
        <v>25</v>
      </c>
      <c r="AX194" s="139" t="s">
        <v>62</v>
      </c>
      <c r="AY194" s="141" t="s">
        <v>103</v>
      </c>
    </row>
    <row r="195" spans="2:51" s="260" customFormat="1">
      <c r="B195" s="259"/>
      <c r="D195" s="140" t="s">
        <v>112</v>
      </c>
      <c r="E195" s="261" t="s">
        <v>1</v>
      </c>
      <c r="F195" s="262" t="s">
        <v>458</v>
      </c>
      <c r="H195" s="263">
        <v>222.6</v>
      </c>
      <c r="L195" s="259"/>
      <c r="M195" s="264"/>
      <c r="T195" s="265"/>
      <c r="AT195" s="261" t="s">
        <v>112</v>
      </c>
      <c r="AU195" s="261" t="s">
        <v>69</v>
      </c>
      <c r="AV195" s="260" t="s">
        <v>119</v>
      </c>
      <c r="AW195" s="260" t="s">
        <v>25</v>
      </c>
      <c r="AX195" s="260" t="s">
        <v>62</v>
      </c>
      <c r="AY195" s="261" t="s">
        <v>103</v>
      </c>
    </row>
    <row r="196" spans="2:51" s="247" customFormat="1">
      <c r="B196" s="246"/>
      <c r="D196" s="140" t="s">
        <v>112</v>
      </c>
      <c r="E196" s="248" t="s">
        <v>1</v>
      </c>
      <c r="F196" s="249" t="s">
        <v>459</v>
      </c>
      <c r="H196" s="248" t="s">
        <v>1</v>
      </c>
      <c r="L196" s="246"/>
      <c r="M196" s="250"/>
      <c r="T196" s="251"/>
      <c r="AT196" s="248" t="s">
        <v>112</v>
      </c>
      <c r="AU196" s="248" t="s">
        <v>69</v>
      </c>
      <c r="AV196" s="247" t="s">
        <v>67</v>
      </c>
      <c r="AW196" s="247" t="s">
        <v>25</v>
      </c>
      <c r="AX196" s="247" t="s">
        <v>62</v>
      </c>
      <c r="AY196" s="248" t="s">
        <v>103</v>
      </c>
    </row>
    <row r="197" spans="2:51" s="247" customFormat="1">
      <c r="B197" s="246"/>
      <c r="D197" s="140" t="s">
        <v>112</v>
      </c>
      <c r="E197" s="248" t="s">
        <v>1</v>
      </c>
      <c r="F197" s="249" t="s">
        <v>452</v>
      </c>
      <c r="H197" s="248" t="s">
        <v>1</v>
      </c>
      <c r="L197" s="246"/>
      <c r="M197" s="250"/>
      <c r="T197" s="251"/>
      <c r="AT197" s="248" t="s">
        <v>112</v>
      </c>
      <c r="AU197" s="248" t="s">
        <v>69</v>
      </c>
      <c r="AV197" s="247" t="s">
        <v>67</v>
      </c>
      <c r="AW197" s="247" t="s">
        <v>25</v>
      </c>
      <c r="AX197" s="247" t="s">
        <v>62</v>
      </c>
      <c r="AY197" s="248" t="s">
        <v>103</v>
      </c>
    </row>
    <row r="198" spans="2:51" s="247" customFormat="1">
      <c r="B198" s="246"/>
      <c r="D198" s="140" t="s">
        <v>112</v>
      </c>
      <c r="E198" s="248" t="s">
        <v>1</v>
      </c>
      <c r="F198" s="249" t="s">
        <v>460</v>
      </c>
      <c r="H198" s="248" t="s">
        <v>1</v>
      </c>
      <c r="L198" s="246"/>
      <c r="M198" s="250"/>
      <c r="T198" s="251"/>
      <c r="AT198" s="248" t="s">
        <v>112</v>
      </c>
      <c r="AU198" s="248" t="s">
        <v>69</v>
      </c>
      <c r="AV198" s="247" t="s">
        <v>67</v>
      </c>
      <c r="AW198" s="247" t="s">
        <v>25</v>
      </c>
      <c r="AX198" s="247" t="s">
        <v>62</v>
      </c>
      <c r="AY198" s="248" t="s">
        <v>103</v>
      </c>
    </row>
    <row r="199" spans="2:51" s="139" customFormat="1">
      <c r="B199" s="138"/>
      <c r="D199" s="140" t="s">
        <v>112</v>
      </c>
      <c r="E199" s="141" t="s">
        <v>1</v>
      </c>
      <c r="F199" s="142" t="s">
        <v>461</v>
      </c>
      <c r="H199" s="143">
        <v>146.25</v>
      </c>
      <c r="L199" s="138"/>
      <c r="M199" s="145"/>
      <c r="T199" s="147"/>
      <c r="AT199" s="141" t="s">
        <v>112</v>
      </c>
      <c r="AU199" s="141" t="s">
        <v>69</v>
      </c>
      <c r="AV199" s="139" t="s">
        <v>69</v>
      </c>
      <c r="AW199" s="139" t="s">
        <v>25</v>
      </c>
      <c r="AX199" s="139" t="s">
        <v>62</v>
      </c>
      <c r="AY199" s="141" t="s">
        <v>103</v>
      </c>
    </row>
    <row r="200" spans="2:51" s="247" customFormat="1">
      <c r="B200" s="246"/>
      <c r="D200" s="140" t="s">
        <v>112</v>
      </c>
      <c r="E200" s="248" t="s">
        <v>1</v>
      </c>
      <c r="F200" s="249" t="s">
        <v>455</v>
      </c>
      <c r="H200" s="248" t="s">
        <v>1</v>
      </c>
      <c r="L200" s="246"/>
      <c r="M200" s="250"/>
      <c r="T200" s="251"/>
      <c r="AT200" s="248" t="s">
        <v>112</v>
      </c>
      <c r="AU200" s="248" t="s">
        <v>69</v>
      </c>
      <c r="AV200" s="247" t="s">
        <v>67</v>
      </c>
      <c r="AW200" s="247" t="s">
        <v>25</v>
      </c>
      <c r="AX200" s="247" t="s">
        <v>62</v>
      </c>
      <c r="AY200" s="248" t="s">
        <v>103</v>
      </c>
    </row>
    <row r="201" spans="2:51" s="247" customFormat="1">
      <c r="B201" s="246"/>
      <c r="D201" s="140" t="s">
        <v>112</v>
      </c>
      <c r="E201" s="248" t="s">
        <v>1</v>
      </c>
      <c r="F201" s="249" t="s">
        <v>462</v>
      </c>
      <c r="H201" s="248" t="s">
        <v>1</v>
      </c>
      <c r="L201" s="246"/>
      <c r="M201" s="250"/>
      <c r="T201" s="251"/>
      <c r="AT201" s="248" t="s">
        <v>112</v>
      </c>
      <c r="AU201" s="248" t="s">
        <v>69</v>
      </c>
      <c r="AV201" s="247" t="s">
        <v>67</v>
      </c>
      <c r="AW201" s="247" t="s">
        <v>25</v>
      </c>
      <c r="AX201" s="247" t="s">
        <v>62</v>
      </c>
      <c r="AY201" s="248" t="s">
        <v>103</v>
      </c>
    </row>
    <row r="202" spans="2:51" s="139" customFormat="1">
      <c r="B202" s="138"/>
      <c r="D202" s="140" t="s">
        <v>112</v>
      </c>
      <c r="E202" s="141" t="s">
        <v>1</v>
      </c>
      <c r="F202" s="142" t="s">
        <v>463</v>
      </c>
      <c r="H202" s="143">
        <v>7.4</v>
      </c>
      <c r="L202" s="138"/>
      <c r="M202" s="145"/>
      <c r="T202" s="147"/>
      <c r="AT202" s="141" t="s">
        <v>112</v>
      </c>
      <c r="AU202" s="141" t="s">
        <v>69</v>
      </c>
      <c r="AV202" s="139" t="s">
        <v>69</v>
      </c>
      <c r="AW202" s="139" t="s">
        <v>25</v>
      </c>
      <c r="AX202" s="139" t="s">
        <v>62</v>
      </c>
      <c r="AY202" s="141" t="s">
        <v>103</v>
      </c>
    </row>
    <row r="203" spans="2:51" s="260" customFormat="1">
      <c r="B203" s="259"/>
      <c r="D203" s="140" t="s">
        <v>112</v>
      </c>
      <c r="E203" s="261" t="s">
        <v>1</v>
      </c>
      <c r="F203" s="262" t="s">
        <v>458</v>
      </c>
      <c r="H203" s="263">
        <v>153.65</v>
      </c>
      <c r="L203" s="259"/>
      <c r="M203" s="264"/>
      <c r="T203" s="265"/>
      <c r="AT203" s="261" t="s">
        <v>112</v>
      </c>
      <c r="AU203" s="261" t="s">
        <v>69</v>
      </c>
      <c r="AV203" s="260" t="s">
        <v>119</v>
      </c>
      <c r="AW203" s="260" t="s">
        <v>25</v>
      </c>
      <c r="AX203" s="260" t="s">
        <v>62</v>
      </c>
      <c r="AY203" s="261" t="s">
        <v>103</v>
      </c>
    </row>
    <row r="204" spans="2:51" s="247" customFormat="1">
      <c r="B204" s="246"/>
      <c r="D204" s="140" t="s">
        <v>112</v>
      </c>
      <c r="E204" s="248" t="s">
        <v>1</v>
      </c>
      <c r="F204" s="249" t="s">
        <v>464</v>
      </c>
      <c r="H204" s="248" t="s">
        <v>1</v>
      </c>
      <c r="L204" s="246"/>
      <c r="M204" s="250"/>
      <c r="T204" s="251"/>
      <c r="AT204" s="248" t="s">
        <v>112</v>
      </c>
      <c r="AU204" s="248" t="s">
        <v>69</v>
      </c>
      <c r="AV204" s="247" t="s">
        <v>67</v>
      </c>
      <c r="AW204" s="247" t="s">
        <v>25</v>
      </c>
      <c r="AX204" s="247" t="s">
        <v>62</v>
      </c>
      <c r="AY204" s="248" t="s">
        <v>103</v>
      </c>
    </row>
    <row r="205" spans="2:51" s="247" customFormat="1">
      <c r="B205" s="246"/>
      <c r="D205" s="140" t="s">
        <v>112</v>
      </c>
      <c r="E205" s="248" t="s">
        <v>1</v>
      </c>
      <c r="F205" s="249" t="s">
        <v>452</v>
      </c>
      <c r="H205" s="248" t="s">
        <v>1</v>
      </c>
      <c r="L205" s="246"/>
      <c r="M205" s="250"/>
      <c r="T205" s="251"/>
      <c r="AT205" s="248" t="s">
        <v>112</v>
      </c>
      <c r="AU205" s="248" t="s">
        <v>69</v>
      </c>
      <c r="AV205" s="247" t="s">
        <v>67</v>
      </c>
      <c r="AW205" s="247" t="s">
        <v>25</v>
      </c>
      <c r="AX205" s="247" t="s">
        <v>62</v>
      </c>
      <c r="AY205" s="248" t="s">
        <v>103</v>
      </c>
    </row>
    <row r="206" spans="2:51" s="247" customFormat="1">
      <c r="B206" s="246"/>
      <c r="D206" s="140" t="s">
        <v>112</v>
      </c>
      <c r="E206" s="248" t="s">
        <v>1</v>
      </c>
      <c r="F206" s="249" t="s">
        <v>465</v>
      </c>
      <c r="H206" s="248" t="s">
        <v>1</v>
      </c>
      <c r="L206" s="246"/>
      <c r="M206" s="250"/>
      <c r="T206" s="251"/>
      <c r="AT206" s="248" t="s">
        <v>112</v>
      </c>
      <c r="AU206" s="248" t="s">
        <v>69</v>
      </c>
      <c r="AV206" s="247" t="s">
        <v>67</v>
      </c>
      <c r="AW206" s="247" t="s">
        <v>25</v>
      </c>
      <c r="AX206" s="247" t="s">
        <v>62</v>
      </c>
      <c r="AY206" s="248" t="s">
        <v>103</v>
      </c>
    </row>
    <row r="207" spans="2:51" s="139" customFormat="1">
      <c r="B207" s="138"/>
      <c r="D207" s="140" t="s">
        <v>112</v>
      </c>
      <c r="E207" s="141" t="s">
        <v>1</v>
      </c>
      <c r="F207" s="142" t="s">
        <v>466</v>
      </c>
      <c r="H207" s="143">
        <v>120.72499999999999</v>
      </c>
      <c r="L207" s="138"/>
      <c r="M207" s="145"/>
      <c r="T207" s="147"/>
      <c r="AT207" s="141" t="s">
        <v>112</v>
      </c>
      <c r="AU207" s="141" t="s">
        <v>69</v>
      </c>
      <c r="AV207" s="139" t="s">
        <v>69</v>
      </c>
      <c r="AW207" s="139" t="s">
        <v>25</v>
      </c>
      <c r="AX207" s="139" t="s">
        <v>62</v>
      </c>
      <c r="AY207" s="141" t="s">
        <v>103</v>
      </c>
    </row>
    <row r="208" spans="2:51" s="247" customFormat="1">
      <c r="B208" s="246"/>
      <c r="D208" s="140" t="s">
        <v>112</v>
      </c>
      <c r="E208" s="248" t="s">
        <v>1</v>
      </c>
      <c r="F208" s="249" t="s">
        <v>455</v>
      </c>
      <c r="H208" s="248" t="s">
        <v>1</v>
      </c>
      <c r="L208" s="246"/>
      <c r="M208" s="250"/>
      <c r="T208" s="251"/>
      <c r="AT208" s="248" t="s">
        <v>112</v>
      </c>
      <c r="AU208" s="248" t="s">
        <v>69</v>
      </c>
      <c r="AV208" s="247" t="s">
        <v>67</v>
      </c>
      <c r="AW208" s="247" t="s">
        <v>25</v>
      </c>
      <c r="AX208" s="247" t="s">
        <v>62</v>
      </c>
      <c r="AY208" s="248" t="s">
        <v>103</v>
      </c>
    </row>
    <row r="209" spans="2:65" s="247" customFormat="1">
      <c r="B209" s="246"/>
      <c r="D209" s="140" t="s">
        <v>112</v>
      </c>
      <c r="E209" s="248" t="s">
        <v>1</v>
      </c>
      <c r="F209" s="249" t="s">
        <v>467</v>
      </c>
      <c r="H209" s="248" t="s">
        <v>1</v>
      </c>
      <c r="L209" s="246"/>
      <c r="M209" s="250"/>
      <c r="T209" s="251"/>
      <c r="AT209" s="248" t="s">
        <v>112</v>
      </c>
      <c r="AU209" s="248" t="s">
        <v>69</v>
      </c>
      <c r="AV209" s="247" t="s">
        <v>67</v>
      </c>
      <c r="AW209" s="247" t="s">
        <v>25</v>
      </c>
      <c r="AX209" s="247" t="s">
        <v>62</v>
      </c>
      <c r="AY209" s="248" t="s">
        <v>103</v>
      </c>
    </row>
    <row r="210" spans="2:65" s="139" customFormat="1">
      <c r="B210" s="138"/>
      <c r="D210" s="140" t="s">
        <v>112</v>
      </c>
      <c r="E210" s="141" t="s">
        <v>1</v>
      </c>
      <c r="F210" s="142" t="s">
        <v>468</v>
      </c>
      <c r="H210" s="143">
        <v>6.8</v>
      </c>
      <c r="L210" s="138"/>
      <c r="M210" s="145"/>
      <c r="T210" s="147"/>
      <c r="AT210" s="141" t="s">
        <v>112</v>
      </c>
      <c r="AU210" s="141" t="s">
        <v>69</v>
      </c>
      <c r="AV210" s="139" t="s">
        <v>69</v>
      </c>
      <c r="AW210" s="139" t="s">
        <v>25</v>
      </c>
      <c r="AX210" s="139" t="s">
        <v>62</v>
      </c>
      <c r="AY210" s="141" t="s">
        <v>103</v>
      </c>
    </row>
    <row r="211" spans="2:65" s="260" customFormat="1">
      <c r="B211" s="259"/>
      <c r="D211" s="140" t="s">
        <v>112</v>
      </c>
      <c r="E211" s="261" t="s">
        <v>1</v>
      </c>
      <c r="F211" s="262" t="s">
        <v>458</v>
      </c>
      <c r="H211" s="263">
        <v>127.52499999999999</v>
      </c>
      <c r="L211" s="259"/>
      <c r="M211" s="264"/>
      <c r="T211" s="265"/>
      <c r="AT211" s="261" t="s">
        <v>112</v>
      </c>
      <c r="AU211" s="261" t="s">
        <v>69</v>
      </c>
      <c r="AV211" s="260" t="s">
        <v>119</v>
      </c>
      <c r="AW211" s="260" t="s">
        <v>25</v>
      </c>
      <c r="AX211" s="260" t="s">
        <v>62</v>
      </c>
      <c r="AY211" s="261" t="s">
        <v>103</v>
      </c>
    </row>
    <row r="212" spans="2:65" s="247" customFormat="1">
      <c r="B212" s="246"/>
      <c r="D212" s="140" t="s">
        <v>112</v>
      </c>
      <c r="E212" s="248" t="s">
        <v>1</v>
      </c>
      <c r="F212" s="249" t="s">
        <v>459</v>
      </c>
      <c r="H212" s="248" t="s">
        <v>1</v>
      </c>
      <c r="L212" s="246"/>
      <c r="M212" s="250"/>
      <c r="T212" s="251"/>
      <c r="AT212" s="248" t="s">
        <v>112</v>
      </c>
      <c r="AU212" s="248" t="s">
        <v>69</v>
      </c>
      <c r="AV212" s="247" t="s">
        <v>67</v>
      </c>
      <c r="AW212" s="247" t="s">
        <v>25</v>
      </c>
      <c r="AX212" s="247" t="s">
        <v>62</v>
      </c>
      <c r="AY212" s="248" t="s">
        <v>103</v>
      </c>
    </row>
    <row r="213" spans="2:65" s="247" customFormat="1">
      <c r="B213" s="246"/>
      <c r="D213" s="140" t="s">
        <v>112</v>
      </c>
      <c r="E213" s="248" t="s">
        <v>1</v>
      </c>
      <c r="F213" s="249" t="s">
        <v>452</v>
      </c>
      <c r="H213" s="248" t="s">
        <v>1</v>
      </c>
      <c r="L213" s="246"/>
      <c r="M213" s="250"/>
      <c r="T213" s="251"/>
      <c r="AT213" s="248" t="s">
        <v>112</v>
      </c>
      <c r="AU213" s="248" t="s">
        <v>69</v>
      </c>
      <c r="AV213" s="247" t="s">
        <v>67</v>
      </c>
      <c r="AW213" s="247" t="s">
        <v>25</v>
      </c>
      <c r="AX213" s="247" t="s">
        <v>62</v>
      </c>
      <c r="AY213" s="248" t="s">
        <v>103</v>
      </c>
    </row>
    <row r="214" spans="2:65" s="247" customFormat="1">
      <c r="B214" s="246"/>
      <c r="D214" s="140" t="s">
        <v>112</v>
      </c>
      <c r="E214" s="248" t="s">
        <v>1</v>
      </c>
      <c r="F214" s="249" t="s">
        <v>469</v>
      </c>
      <c r="H214" s="248" t="s">
        <v>1</v>
      </c>
      <c r="L214" s="246"/>
      <c r="M214" s="250"/>
      <c r="T214" s="251"/>
      <c r="AT214" s="248" t="s">
        <v>112</v>
      </c>
      <c r="AU214" s="248" t="s">
        <v>69</v>
      </c>
      <c r="AV214" s="247" t="s">
        <v>67</v>
      </c>
      <c r="AW214" s="247" t="s">
        <v>25</v>
      </c>
      <c r="AX214" s="247" t="s">
        <v>62</v>
      </c>
      <c r="AY214" s="248" t="s">
        <v>103</v>
      </c>
    </row>
    <row r="215" spans="2:65" s="139" customFormat="1">
      <c r="B215" s="138"/>
      <c r="D215" s="140" t="s">
        <v>112</v>
      </c>
      <c r="E215" s="141" t="s">
        <v>1</v>
      </c>
      <c r="F215" s="142" t="s">
        <v>470</v>
      </c>
      <c r="H215" s="143">
        <v>4.59</v>
      </c>
      <c r="L215" s="138"/>
      <c r="M215" s="145"/>
      <c r="T215" s="147"/>
      <c r="AT215" s="141" t="s">
        <v>112</v>
      </c>
      <c r="AU215" s="141" t="s">
        <v>69</v>
      </c>
      <c r="AV215" s="139" t="s">
        <v>69</v>
      </c>
      <c r="AW215" s="139" t="s">
        <v>25</v>
      </c>
      <c r="AX215" s="139" t="s">
        <v>62</v>
      </c>
      <c r="AY215" s="141" t="s">
        <v>103</v>
      </c>
    </row>
    <row r="216" spans="2:65" s="260" customFormat="1">
      <c r="B216" s="259"/>
      <c r="D216" s="140" t="s">
        <v>112</v>
      </c>
      <c r="E216" s="261" t="s">
        <v>1</v>
      </c>
      <c r="F216" s="262" t="s">
        <v>458</v>
      </c>
      <c r="H216" s="263">
        <v>4.59</v>
      </c>
      <c r="L216" s="259"/>
      <c r="M216" s="264"/>
      <c r="T216" s="265"/>
      <c r="AT216" s="261" t="s">
        <v>112</v>
      </c>
      <c r="AU216" s="261" t="s">
        <v>69</v>
      </c>
      <c r="AV216" s="260" t="s">
        <v>119</v>
      </c>
      <c r="AW216" s="260" t="s">
        <v>25</v>
      </c>
      <c r="AX216" s="260" t="s">
        <v>62</v>
      </c>
      <c r="AY216" s="261" t="s">
        <v>103</v>
      </c>
    </row>
    <row r="217" spans="2:65" s="253" customFormat="1">
      <c r="B217" s="252"/>
      <c r="D217" s="140" t="s">
        <v>112</v>
      </c>
      <c r="E217" s="254" t="s">
        <v>1</v>
      </c>
      <c r="F217" s="255" t="s">
        <v>439</v>
      </c>
      <c r="H217" s="256">
        <v>508.36500000000001</v>
      </c>
      <c r="L217" s="252"/>
      <c r="M217" s="257"/>
      <c r="T217" s="258"/>
      <c r="AT217" s="254" t="s">
        <v>112</v>
      </c>
      <c r="AU217" s="254" t="s">
        <v>69</v>
      </c>
      <c r="AV217" s="253" t="s">
        <v>110</v>
      </c>
      <c r="AW217" s="253" t="s">
        <v>25</v>
      </c>
      <c r="AX217" s="253" t="s">
        <v>67</v>
      </c>
      <c r="AY217" s="254" t="s">
        <v>103</v>
      </c>
    </row>
    <row r="218" spans="2:65" s="139" customFormat="1">
      <c r="B218" s="138"/>
      <c r="D218" s="140" t="s">
        <v>112</v>
      </c>
      <c r="F218" s="142" t="s">
        <v>475</v>
      </c>
      <c r="H218" s="143">
        <v>152.51</v>
      </c>
      <c r="L218" s="138"/>
      <c r="M218" s="145"/>
      <c r="T218" s="147"/>
      <c r="AT218" s="141" t="s">
        <v>112</v>
      </c>
      <c r="AU218" s="141" t="s">
        <v>69</v>
      </c>
      <c r="AV218" s="139" t="s">
        <v>69</v>
      </c>
      <c r="AW218" s="139" t="s">
        <v>4</v>
      </c>
      <c r="AX218" s="139" t="s">
        <v>67</v>
      </c>
      <c r="AY218" s="141" t="s">
        <v>103</v>
      </c>
    </row>
    <row r="219" spans="2:65" s="186" customFormat="1" ht="16.5" customHeight="1">
      <c r="B219" s="185"/>
      <c r="C219" s="230" t="s">
        <v>128</v>
      </c>
      <c r="D219" s="230" t="s">
        <v>105</v>
      </c>
      <c r="E219" s="231" t="s">
        <v>476</v>
      </c>
      <c r="F219" s="232" t="s">
        <v>477</v>
      </c>
      <c r="G219" s="233" t="s">
        <v>108</v>
      </c>
      <c r="H219" s="234">
        <v>758.18</v>
      </c>
      <c r="I219" s="172"/>
      <c r="J219" s="235">
        <f>ROUND(I219*H219,2)</f>
        <v>0</v>
      </c>
      <c r="K219" s="232" t="s">
        <v>428</v>
      </c>
      <c r="L219" s="185"/>
      <c r="M219" s="236" t="s">
        <v>1</v>
      </c>
      <c r="N219" s="237" t="s">
        <v>33</v>
      </c>
      <c r="O219" s="238">
        <v>0.109</v>
      </c>
      <c r="P219" s="238">
        <f>O219*H219</f>
        <v>82.641619999999989</v>
      </c>
      <c r="Q219" s="238">
        <v>5.9000000000000003E-4</v>
      </c>
      <c r="R219" s="238">
        <f>Q219*H219</f>
        <v>0.44732620000000001</v>
      </c>
      <c r="S219" s="238">
        <v>0</v>
      </c>
      <c r="T219" s="239">
        <f>S219*H219</f>
        <v>0</v>
      </c>
      <c r="AR219" s="240" t="s">
        <v>110</v>
      </c>
      <c r="AT219" s="240" t="s">
        <v>105</v>
      </c>
      <c r="AU219" s="240" t="s">
        <v>69</v>
      </c>
      <c r="AY219" s="182" t="s">
        <v>103</v>
      </c>
      <c r="BE219" s="241">
        <f>IF(N219="základní",J219,0)</f>
        <v>0</v>
      </c>
      <c r="BF219" s="241">
        <f>IF(N219="snížená",J219,0)</f>
        <v>0</v>
      </c>
      <c r="BG219" s="241">
        <f>IF(N219="zákl. přenesená",J219,0)</f>
        <v>0</v>
      </c>
      <c r="BH219" s="241">
        <f>IF(N219="sníž. přenesená",J219,0)</f>
        <v>0</v>
      </c>
      <c r="BI219" s="241">
        <f>IF(N219="nulová",J219,0)</f>
        <v>0</v>
      </c>
      <c r="BJ219" s="182" t="s">
        <v>67</v>
      </c>
      <c r="BK219" s="241">
        <f>ROUND(I219*H219,2)</f>
        <v>0</v>
      </c>
      <c r="BL219" s="182" t="s">
        <v>110</v>
      </c>
      <c r="BM219" s="240" t="s">
        <v>478</v>
      </c>
    </row>
    <row r="220" spans="2:65" s="186" customFormat="1">
      <c r="B220" s="185"/>
      <c r="D220" s="140" t="s">
        <v>430</v>
      </c>
      <c r="F220" s="242" t="s">
        <v>479</v>
      </c>
      <c r="L220" s="185"/>
      <c r="M220" s="243"/>
      <c r="T220" s="244"/>
      <c r="AT220" s="182" t="s">
        <v>430</v>
      </c>
      <c r="AU220" s="182" t="s">
        <v>69</v>
      </c>
    </row>
    <row r="221" spans="2:65" s="186" customFormat="1" ht="19.5">
      <c r="B221" s="185"/>
      <c r="D221" s="140" t="s">
        <v>432</v>
      </c>
      <c r="F221" s="245" t="s">
        <v>480</v>
      </c>
      <c r="L221" s="185"/>
      <c r="M221" s="243"/>
      <c r="T221" s="244"/>
      <c r="AT221" s="182" t="s">
        <v>432</v>
      </c>
      <c r="AU221" s="182" t="s">
        <v>69</v>
      </c>
    </row>
    <row r="222" spans="2:65" s="247" customFormat="1">
      <c r="B222" s="246"/>
      <c r="D222" s="140" t="s">
        <v>112</v>
      </c>
      <c r="E222" s="248" t="s">
        <v>1</v>
      </c>
      <c r="F222" s="249" t="s">
        <v>434</v>
      </c>
      <c r="H222" s="248" t="s">
        <v>1</v>
      </c>
      <c r="L222" s="246"/>
      <c r="M222" s="250"/>
      <c r="T222" s="251"/>
      <c r="AT222" s="248" t="s">
        <v>112</v>
      </c>
      <c r="AU222" s="248" t="s">
        <v>69</v>
      </c>
      <c r="AV222" s="247" t="s">
        <v>67</v>
      </c>
      <c r="AW222" s="247" t="s">
        <v>25</v>
      </c>
      <c r="AX222" s="247" t="s">
        <v>62</v>
      </c>
      <c r="AY222" s="248" t="s">
        <v>103</v>
      </c>
    </row>
    <row r="223" spans="2:65" s="247" customFormat="1">
      <c r="B223" s="246"/>
      <c r="D223" s="140" t="s">
        <v>112</v>
      </c>
      <c r="E223" s="248" t="s">
        <v>1</v>
      </c>
      <c r="F223" s="249" t="s">
        <v>435</v>
      </c>
      <c r="H223" s="248" t="s">
        <v>1</v>
      </c>
      <c r="L223" s="246"/>
      <c r="M223" s="250"/>
      <c r="T223" s="251"/>
      <c r="AT223" s="248" t="s">
        <v>112</v>
      </c>
      <c r="AU223" s="248" t="s">
        <v>69</v>
      </c>
      <c r="AV223" s="247" t="s">
        <v>67</v>
      </c>
      <c r="AW223" s="247" t="s">
        <v>25</v>
      </c>
      <c r="AX223" s="247" t="s">
        <v>62</v>
      </c>
      <c r="AY223" s="248" t="s">
        <v>103</v>
      </c>
    </row>
    <row r="224" spans="2:65" s="247" customFormat="1">
      <c r="B224" s="246"/>
      <c r="D224" s="140" t="s">
        <v>112</v>
      </c>
      <c r="E224" s="248" t="s">
        <v>1</v>
      </c>
      <c r="F224" s="249" t="s">
        <v>436</v>
      </c>
      <c r="H224" s="248" t="s">
        <v>1</v>
      </c>
      <c r="L224" s="246"/>
      <c r="M224" s="250"/>
      <c r="T224" s="251"/>
      <c r="AT224" s="248" t="s">
        <v>112</v>
      </c>
      <c r="AU224" s="248" t="s">
        <v>69</v>
      </c>
      <c r="AV224" s="247" t="s">
        <v>67</v>
      </c>
      <c r="AW224" s="247" t="s">
        <v>25</v>
      </c>
      <c r="AX224" s="247" t="s">
        <v>62</v>
      </c>
      <c r="AY224" s="248" t="s">
        <v>103</v>
      </c>
    </row>
    <row r="225" spans="2:51" s="247" customFormat="1">
      <c r="B225" s="246"/>
      <c r="D225" s="140" t="s">
        <v>112</v>
      </c>
      <c r="E225" s="248" t="s">
        <v>1</v>
      </c>
      <c r="F225" s="249" t="s">
        <v>450</v>
      </c>
      <c r="H225" s="248" t="s">
        <v>1</v>
      </c>
      <c r="L225" s="246"/>
      <c r="M225" s="250"/>
      <c r="T225" s="251"/>
      <c r="AT225" s="248" t="s">
        <v>112</v>
      </c>
      <c r="AU225" s="248" t="s">
        <v>69</v>
      </c>
      <c r="AV225" s="247" t="s">
        <v>67</v>
      </c>
      <c r="AW225" s="247" t="s">
        <v>25</v>
      </c>
      <c r="AX225" s="247" t="s">
        <v>62</v>
      </c>
      <c r="AY225" s="248" t="s">
        <v>103</v>
      </c>
    </row>
    <row r="226" spans="2:51" s="247" customFormat="1">
      <c r="B226" s="246"/>
      <c r="D226" s="140" t="s">
        <v>112</v>
      </c>
      <c r="E226" s="248" t="s">
        <v>1</v>
      </c>
      <c r="F226" s="249" t="s">
        <v>451</v>
      </c>
      <c r="H226" s="248" t="s">
        <v>1</v>
      </c>
      <c r="L226" s="246"/>
      <c r="M226" s="250"/>
      <c r="T226" s="251"/>
      <c r="AT226" s="248" t="s">
        <v>112</v>
      </c>
      <c r="AU226" s="248" t="s">
        <v>69</v>
      </c>
      <c r="AV226" s="247" t="s">
        <v>67</v>
      </c>
      <c r="AW226" s="247" t="s">
        <v>25</v>
      </c>
      <c r="AX226" s="247" t="s">
        <v>62</v>
      </c>
      <c r="AY226" s="248" t="s">
        <v>103</v>
      </c>
    </row>
    <row r="227" spans="2:51" s="247" customFormat="1">
      <c r="B227" s="246"/>
      <c r="D227" s="140" t="s">
        <v>112</v>
      </c>
      <c r="E227" s="248" t="s">
        <v>1</v>
      </c>
      <c r="F227" s="249" t="s">
        <v>452</v>
      </c>
      <c r="H227" s="248" t="s">
        <v>1</v>
      </c>
      <c r="L227" s="246"/>
      <c r="M227" s="250"/>
      <c r="T227" s="251"/>
      <c r="AT227" s="248" t="s">
        <v>112</v>
      </c>
      <c r="AU227" s="248" t="s">
        <v>69</v>
      </c>
      <c r="AV227" s="247" t="s">
        <v>67</v>
      </c>
      <c r="AW227" s="247" t="s">
        <v>25</v>
      </c>
      <c r="AX227" s="247" t="s">
        <v>62</v>
      </c>
      <c r="AY227" s="248" t="s">
        <v>103</v>
      </c>
    </row>
    <row r="228" spans="2:51" s="247" customFormat="1">
      <c r="B228" s="246"/>
      <c r="D228" s="140" t="s">
        <v>112</v>
      </c>
      <c r="E228" s="248" t="s">
        <v>1</v>
      </c>
      <c r="F228" s="249" t="s">
        <v>453</v>
      </c>
      <c r="H228" s="248" t="s">
        <v>1</v>
      </c>
      <c r="L228" s="246"/>
      <c r="M228" s="250"/>
      <c r="T228" s="251"/>
      <c r="AT228" s="248" t="s">
        <v>112</v>
      </c>
      <c r="AU228" s="248" t="s">
        <v>69</v>
      </c>
      <c r="AV228" s="247" t="s">
        <v>67</v>
      </c>
      <c r="AW228" s="247" t="s">
        <v>25</v>
      </c>
      <c r="AX228" s="247" t="s">
        <v>62</v>
      </c>
      <c r="AY228" s="248" t="s">
        <v>103</v>
      </c>
    </row>
    <row r="229" spans="2:51" s="139" customFormat="1">
      <c r="B229" s="138"/>
      <c r="D229" s="140" t="s">
        <v>112</v>
      </c>
      <c r="E229" s="141" t="s">
        <v>1</v>
      </c>
      <c r="F229" s="142" t="s">
        <v>481</v>
      </c>
      <c r="H229" s="143">
        <v>310</v>
      </c>
      <c r="L229" s="138"/>
      <c r="M229" s="145"/>
      <c r="T229" s="147"/>
      <c r="AT229" s="141" t="s">
        <v>112</v>
      </c>
      <c r="AU229" s="141" t="s">
        <v>69</v>
      </c>
      <c r="AV229" s="139" t="s">
        <v>69</v>
      </c>
      <c r="AW229" s="139" t="s">
        <v>25</v>
      </c>
      <c r="AX229" s="139" t="s">
        <v>62</v>
      </c>
      <c r="AY229" s="141" t="s">
        <v>103</v>
      </c>
    </row>
    <row r="230" spans="2:51" s="247" customFormat="1">
      <c r="B230" s="246"/>
      <c r="D230" s="140" t="s">
        <v>112</v>
      </c>
      <c r="E230" s="248" t="s">
        <v>1</v>
      </c>
      <c r="F230" s="249" t="s">
        <v>455</v>
      </c>
      <c r="H230" s="248" t="s">
        <v>1</v>
      </c>
      <c r="L230" s="246"/>
      <c r="M230" s="250"/>
      <c r="T230" s="251"/>
      <c r="AT230" s="248" t="s">
        <v>112</v>
      </c>
      <c r="AU230" s="248" t="s">
        <v>69</v>
      </c>
      <c r="AV230" s="247" t="s">
        <v>67</v>
      </c>
      <c r="AW230" s="247" t="s">
        <v>25</v>
      </c>
      <c r="AX230" s="247" t="s">
        <v>62</v>
      </c>
      <c r="AY230" s="248" t="s">
        <v>103</v>
      </c>
    </row>
    <row r="231" spans="2:51" s="247" customFormat="1">
      <c r="B231" s="246"/>
      <c r="D231" s="140" t="s">
        <v>112</v>
      </c>
      <c r="E231" s="248" t="s">
        <v>1</v>
      </c>
      <c r="F231" s="249" t="s">
        <v>456</v>
      </c>
      <c r="H231" s="248" t="s">
        <v>1</v>
      </c>
      <c r="L231" s="246"/>
      <c r="M231" s="250"/>
      <c r="T231" s="251"/>
      <c r="AT231" s="248" t="s">
        <v>112</v>
      </c>
      <c r="AU231" s="248" t="s">
        <v>69</v>
      </c>
      <c r="AV231" s="247" t="s">
        <v>67</v>
      </c>
      <c r="AW231" s="247" t="s">
        <v>25</v>
      </c>
      <c r="AX231" s="247" t="s">
        <v>62</v>
      </c>
      <c r="AY231" s="248" t="s">
        <v>103</v>
      </c>
    </row>
    <row r="232" spans="2:51" s="139" customFormat="1">
      <c r="B232" s="138"/>
      <c r="D232" s="140" t="s">
        <v>112</v>
      </c>
      <c r="E232" s="141" t="s">
        <v>1</v>
      </c>
      <c r="F232" s="142" t="s">
        <v>482</v>
      </c>
      <c r="H232" s="143">
        <v>17.920000000000002</v>
      </c>
      <c r="L232" s="138"/>
      <c r="M232" s="145"/>
      <c r="T232" s="147"/>
      <c r="AT232" s="141" t="s">
        <v>112</v>
      </c>
      <c r="AU232" s="141" t="s">
        <v>69</v>
      </c>
      <c r="AV232" s="139" t="s">
        <v>69</v>
      </c>
      <c r="AW232" s="139" t="s">
        <v>25</v>
      </c>
      <c r="AX232" s="139" t="s">
        <v>62</v>
      </c>
      <c r="AY232" s="141" t="s">
        <v>103</v>
      </c>
    </row>
    <row r="233" spans="2:51" s="260" customFormat="1">
      <c r="B233" s="259"/>
      <c r="D233" s="140" t="s">
        <v>112</v>
      </c>
      <c r="E233" s="261" t="s">
        <v>1</v>
      </c>
      <c r="F233" s="262" t="s">
        <v>458</v>
      </c>
      <c r="H233" s="263">
        <v>327.92</v>
      </c>
      <c r="L233" s="259"/>
      <c r="M233" s="264"/>
      <c r="T233" s="265"/>
      <c r="AT233" s="261" t="s">
        <v>112</v>
      </c>
      <c r="AU233" s="261" t="s">
        <v>69</v>
      </c>
      <c r="AV233" s="260" t="s">
        <v>119</v>
      </c>
      <c r="AW233" s="260" t="s">
        <v>25</v>
      </c>
      <c r="AX233" s="260" t="s">
        <v>62</v>
      </c>
      <c r="AY233" s="261" t="s">
        <v>103</v>
      </c>
    </row>
    <row r="234" spans="2:51" s="247" customFormat="1">
      <c r="B234" s="246"/>
      <c r="D234" s="140" t="s">
        <v>112</v>
      </c>
      <c r="E234" s="248" t="s">
        <v>1</v>
      </c>
      <c r="F234" s="249" t="s">
        <v>459</v>
      </c>
      <c r="H234" s="248" t="s">
        <v>1</v>
      </c>
      <c r="L234" s="246"/>
      <c r="M234" s="250"/>
      <c r="T234" s="251"/>
      <c r="AT234" s="248" t="s">
        <v>112</v>
      </c>
      <c r="AU234" s="248" t="s">
        <v>69</v>
      </c>
      <c r="AV234" s="247" t="s">
        <v>67</v>
      </c>
      <c r="AW234" s="247" t="s">
        <v>25</v>
      </c>
      <c r="AX234" s="247" t="s">
        <v>62</v>
      </c>
      <c r="AY234" s="248" t="s">
        <v>103</v>
      </c>
    </row>
    <row r="235" spans="2:51" s="247" customFormat="1">
      <c r="B235" s="246"/>
      <c r="D235" s="140" t="s">
        <v>112</v>
      </c>
      <c r="E235" s="248" t="s">
        <v>1</v>
      </c>
      <c r="F235" s="249" t="s">
        <v>452</v>
      </c>
      <c r="H235" s="248" t="s">
        <v>1</v>
      </c>
      <c r="L235" s="246"/>
      <c r="M235" s="250"/>
      <c r="T235" s="251"/>
      <c r="AT235" s="248" t="s">
        <v>112</v>
      </c>
      <c r="AU235" s="248" t="s">
        <v>69</v>
      </c>
      <c r="AV235" s="247" t="s">
        <v>67</v>
      </c>
      <c r="AW235" s="247" t="s">
        <v>25</v>
      </c>
      <c r="AX235" s="247" t="s">
        <v>62</v>
      </c>
      <c r="AY235" s="248" t="s">
        <v>103</v>
      </c>
    </row>
    <row r="236" spans="2:51" s="247" customFormat="1">
      <c r="B236" s="246"/>
      <c r="D236" s="140" t="s">
        <v>112</v>
      </c>
      <c r="E236" s="248" t="s">
        <v>1</v>
      </c>
      <c r="F236" s="249" t="s">
        <v>460</v>
      </c>
      <c r="H236" s="248" t="s">
        <v>1</v>
      </c>
      <c r="L236" s="246"/>
      <c r="M236" s="250"/>
      <c r="T236" s="251"/>
      <c r="AT236" s="248" t="s">
        <v>112</v>
      </c>
      <c r="AU236" s="248" t="s">
        <v>69</v>
      </c>
      <c r="AV236" s="247" t="s">
        <v>67</v>
      </c>
      <c r="AW236" s="247" t="s">
        <v>25</v>
      </c>
      <c r="AX236" s="247" t="s">
        <v>62</v>
      </c>
      <c r="AY236" s="248" t="s">
        <v>103</v>
      </c>
    </row>
    <row r="237" spans="2:51" s="139" customFormat="1">
      <c r="B237" s="138"/>
      <c r="D237" s="140" t="s">
        <v>112</v>
      </c>
      <c r="E237" s="141" t="s">
        <v>1</v>
      </c>
      <c r="F237" s="142" t="s">
        <v>483</v>
      </c>
      <c r="H237" s="143">
        <v>225</v>
      </c>
      <c r="L237" s="138"/>
      <c r="M237" s="145"/>
      <c r="T237" s="147"/>
      <c r="AT237" s="141" t="s">
        <v>112</v>
      </c>
      <c r="AU237" s="141" t="s">
        <v>69</v>
      </c>
      <c r="AV237" s="139" t="s">
        <v>69</v>
      </c>
      <c r="AW237" s="139" t="s">
        <v>25</v>
      </c>
      <c r="AX237" s="139" t="s">
        <v>62</v>
      </c>
      <c r="AY237" s="141" t="s">
        <v>103</v>
      </c>
    </row>
    <row r="238" spans="2:51" s="247" customFormat="1">
      <c r="B238" s="246"/>
      <c r="D238" s="140" t="s">
        <v>112</v>
      </c>
      <c r="E238" s="248" t="s">
        <v>1</v>
      </c>
      <c r="F238" s="249" t="s">
        <v>455</v>
      </c>
      <c r="H238" s="248" t="s">
        <v>1</v>
      </c>
      <c r="L238" s="246"/>
      <c r="M238" s="250"/>
      <c r="T238" s="251"/>
      <c r="AT238" s="248" t="s">
        <v>112</v>
      </c>
      <c r="AU238" s="248" t="s">
        <v>69</v>
      </c>
      <c r="AV238" s="247" t="s">
        <v>67</v>
      </c>
      <c r="AW238" s="247" t="s">
        <v>25</v>
      </c>
      <c r="AX238" s="247" t="s">
        <v>62</v>
      </c>
      <c r="AY238" s="248" t="s">
        <v>103</v>
      </c>
    </row>
    <row r="239" spans="2:51" s="247" customFormat="1">
      <c r="B239" s="246"/>
      <c r="D239" s="140" t="s">
        <v>112</v>
      </c>
      <c r="E239" s="248" t="s">
        <v>1</v>
      </c>
      <c r="F239" s="249" t="s">
        <v>462</v>
      </c>
      <c r="H239" s="248" t="s">
        <v>1</v>
      </c>
      <c r="L239" s="246"/>
      <c r="M239" s="250"/>
      <c r="T239" s="251"/>
      <c r="AT239" s="248" t="s">
        <v>112</v>
      </c>
      <c r="AU239" s="248" t="s">
        <v>69</v>
      </c>
      <c r="AV239" s="247" t="s">
        <v>67</v>
      </c>
      <c r="AW239" s="247" t="s">
        <v>25</v>
      </c>
      <c r="AX239" s="247" t="s">
        <v>62</v>
      </c>
      <c r="AY239" s="248" t="s">
        <v>103</v>
      </c>
    </row>
    <row r="240" spans="2:51" s="139" customFormat="1">
      <c r="B240" s="138"/>
      <c r="D240" s="140" t="s">
        <v>112</v>
      </c>
      <c r="E240" s="141" t="s">
        <v>1</v>
      </c>
      <c r="F240" s="142" t="s">
        <v>484</v>
      </c>
      <c r="H240" s="143">
        <v>6.44</v>
      </c>
      <c r="L240" s="138"/>
      <c r="M240" s="145"/>
      <c r="T240" s="147"/>
      <c r="AT240" s="141" t="s">
        <v>112</v>
      </c>
      <c r="AU240" s="141" t="s">
        <v>69</v>
      </c>
      <c r="AV240" s="139" t="s">
        <v>69</v>
      </c>
      <c r="AW240" s="139" t="s">
        <v>25</v>
      </c>
      <c r="AX240" s="139" t="s">
        <v>62</v>
      </c>
      <c r="AY240" s="141" t="s">
        <v>103</v>
      </c>
    </row>
    <row r="241" spans="2:65" s="260" customFormat="1">
      <c r="B241" s="259"/>
      <c r="D241" s="140" t="s">
        <v>112</v>
      </c>
      <c r="E241" s="261" t="s">
        <v>1</v>
      </c>
      <c r="F241" s="262" t="s">
        <v>458</v>
      </c>
      <c r="H241" s="263">
        <v>231.44</v>
      </c>
      <c r="L241" s="259"/>
      <c r="M241" s="264"/>
      <c r="T241" s="265"/>
      <c r="AT241" s="261" t="s">
        <v>112</v>
      </c>
      <c r="AU241" s="261" t="s">
        <v>69</v>
      </c>
      <c r="AV241" s="260" t="s">
        <v>119</v>
      </c>
      <c r="AW241" s="260" t="s">
        <v>25</v>
      </c>
      <c r="AX241" s="260" t="s">
        <v>62</v>
      </c>
      <c r="AY241" s="261" t="s">
        <v>103</v>
      </c>
    </row>
    <row r="242" spans="2:65" s="247" customFormat="1">
      <c r="B242" s="246"/>
      <c r="D242" s="140" t="s">
        <v>112</v>
      </c>
      <c r="E242" s="248" t="s">
        <v>1</v>
      </c>
      <c r="F242" s="249" t="s">
        <v>464</v>
      </c>
      <c r="H242" s="248" t="s">
        <v>1</v>
      </c>
      <c r="L242" s="246"/>
      <c r="M242" s="250"/>
      <c r="T242" s="251"/>
      <c r="AT242" s="248" t="s">
        <v>112</v>
      </c>
      <c r="AU242" s="248" t="s">
        <v>69</v>
      </c>
      <c r="AV242" s="247" t="s">
        <v>67</v>
      </c>
      <c r="AW242" s="247" t="s">
        <v>25</v>
      </c>
      <c r="AX242" s="247" t="s">
        <v>62</v>
      </c>
      <c r="AY242" s="248" t="s">
        <v>103</v>
      </c>
    </row>
    <row r="243" spans="2:65" s="247" customFormat="1">
      <c r="B243" s="246"/>
      <c r="D243" s="140" t="s">
        <v>112</v>
      </c>
      <c r="E243" s="248" t="s">
        <v>1</v>
      </c>
      <c r="F243" s="249" t="s">
        <v>452</v>
      </c>
      <c r="H243" s="248" t="s">
        <v>1</v>
      </c>
      <c r="L243" s="246"/>
      <c r="M243" s="250"/>
      <c r="T243" s="251"/>
      <c r="AT243" s="248" t="s">
        <v>112</v>
      </c>
      <c r="AU243" s="248" t="s">
        <v>69</v>
      </c>
      <c r="AV243" s="247" t="s">
        <v>67</v>
      </c>
      <c r="AW243" s="247" t="s">
        <v>25</v>
      </c>
      <c r="AX243" s="247" t="s">
        <v>62</v>
      </c>
      <c r="AY243" s="248" t="s">
        <v>103</v>
      </c>
    </row>
    <row r="244" spans="2:65" s="247" customFormat="1">
      <c r="B244" s="246"/>
      <c r="D244" s="140" t="s">
        <v>112</v>
      </c>
      <c r="E244" s="248" t="s">
        <v>1</v>
      </c>
      <c r="F244" s="249" t="s">
        <v>465</v>
      </c>
      <c r="H244" s="248" t="s">
        <v>1</v>
      </c>
      <c r="L244" s="246"/>
      <c r="M244" s="250"/>
      <c r="T244" s="251"/>
      <c r="AT244" s="248" t="s">
        <v>112</v>
      </c>
      <c r="AU244" s="248" t="s">
        <v>69</v>
      </c>
      <c r="AV244" s="247" t="s">
        <v>67</v>
      </c>
      <c r="AW244" s="247" t="s">
        <v>25</v>
      </c>
      <c r="AX244" s="247" t="s">
        <v>62</v>
      </c>
      <c r="AY244" s="248" t="s">
        <v>103</v>
      </c>
    </row>
    <row r="245" spans="2:65" s="139" customFormat="1">
      <c r="B245" s="138"/>
      <c r="D245" s="140" t="s">
        <v>112</v>
      </c>
      <c r="E245" s="141" t="s">
        <v>1</v>
      </c>
      <c r="F245" s="142" t="s">
        <v>485</v>
      </c>
      <c r="H245" s="143">
        <v>185.73</v>
      </c>
      <c r="L245" s="138"/>
      <c r="M245" s="145"/>
      <c r="T245" s="147"/>
      <c r="AT245" s="141" t="s">
        <v>112</v>
      </c>
      <c r="AU245" s="141" t="s">
        <v>69</v>
      </c>
      <c r="AV245" s="139" t="s">
        <v>69</v>
      </c>
      <c r="AW245" s="139" t="s">
        <v>25</v>
      </c>
      <c r="AX245" s="139" t="s">
        <v>62</v>
      </c>
      <c r="AY245" s="141" t="s">
        <v>103</v>
      </c>
    </row>
    <row r="246" spans="2:65" s="247" customFormat="1">
      <c r="B246" s="246"/>
      <c r="D246" s="140" t="s">
        <v>112</v>
      </c>
      <c r="E246" s="248" t="s">
        <v>1</v>
      </c>
      <c r="F246" s="249" t="s">
        <v>455</v>
      </c>
      <c r="H246" s="248" t="s">
        <v>1</v>
      </c>
      <c r="L246" s="246"/>
      <c r="M246" s="250"/>
      <c r="T246" s="251"/>
      <c r="AT246" s="248" t="s">
        <v>112</v>
      </c>
      <c r="AU246" s="248" t="s">
        <v>69</v>
      </c>
      <c r="AV246" s="247" t="s">
        <v>67</v>
      </c>
      <c r="AW246" s="247" t="s">
        <v>25</v>
      </c>
      <c r="AX246" s="247" t="s">
        <v>62</v>
      </c>
      <c r="AY246" s="248" t="s">
        <v>103</v>
      </c>
    </row>
    <row r="247" spans="2:65" s="247" customFormat="1">
      <c r="B247" s="246"/>
      <c r="D247" s="140" t="s">
        <v>112</v>
      </c>
      <c r="E247" s="248" t="s">
        <v>1</v>
      </c>
      <c r="F247" s="249" t="s">
        <v>467</v>
      </c>
      <c r="H247" s="248" t="s">
        <v>1</v>
      </c>
      <c r="L247" s="246"/>
      <c r="M247" s="250"/>
      <c r="T247" s="251"/>
      <c r="AT247" s="248" t="s">
        <v>112</v>
      </c>
      <c r="AU247" s="248" t="s">
        <v>69</v>
      </c>
      <c r="AV247" s="247" t="s">
        <v>67</v>
      </c>
      <c r="AW247" s="247" t="s">
        <v>25</v>
      </c>
      <c r="AX247" s="247" t="s">
        <v>62</v>
      </c>
      <c r="AY247" s="248" t="s">
        <v>103</v>
      </c>
    </row>
    <row r="248" spans="2:65" s="139" customFormat="1">
      <c r="B248" s="138"/>
      <c r="D248" s="140" t="s">
        <v>112</v>
      </c>
      <c r="E248" s="141" t="s">
        <v>1</v>
      </c>
      <c r="F248" s="142" t="s">
        <v>486</v>
      </c>
      <c r="H248" s="143">
        <v>5.44</v>
      </c>
      <c r="L248" s="138"/>
      <c r="M248" s="145"/>
      <c r="T248" s="147"/>
      <c r="AT248" s="141" t="s">
        <v>112</v>
      </c>
      <c r="AU248" s="141" t="s">
        <v>69</v>
      </c>
      <c r="AV248" s="139" t="s">
        <v>69</v>
      </c>
      <c r="AW248" s="139" t="s">
        <v>25</v>
      </c>
      <c r="AX248" s="139" t="s">
        <v>62</v>
      </c>
      <c r="AY248" s="141" t="s">
        <v>103</v>
      </c>
    </row>
    <row r="249" spans="2:65" s="260" customFormat="1">
      <c r="B249" s="259"/>
      <c r="D249" s="140" t="s">
        <v>112</v>
      </c>
      <c r="E249" s="261" t="s">
        <v>1</v>
      </c>
      <c r="F249" s="262" t="s">
        <v>458</v>
      </c>
      <c r="H249" s="263">
        <v>191.17</v>
      </c>
      <c r="L249" s="259"/>
      <c r="M249" s="264"/>
      <c r="T249" s="265"/>
      <c r="AT249" s="261" t="s">
        <v>112</v>
      </c>
      <c r="AU249" s="261" t="s">
        <v>69</v>
      </c>
      <c r="AV249" s="260" t="s">
        <v>119</v>
      </c>
      <c r="AW249" s="260" t="s">
        <v>25</v>
      </c>
      <c r="AX249" s="260" t="s">
        <v>62</v>
      </c>
      <c r="AY249" s="261" t="s">
        <v>103</v>
      </c>
    </row>
    <row r="250" spans="2:65" s="247" customFormat="1">
      <c r="B250" s="246"/>
      <c r="D250" s="140" t="s">
        <v>112</v>
      </c>
      <c r="E250" s="248" t="s">
        <v>1</v>
      </c>
      <c r="F250" s="249" t="s">
        <v>459</v>
      </c>
      <c r="H250" s="248" t="s">
        <v>1</v>
      </c>
      <c r="L250" s="246"/>
      <c r="M250" s="250"/>
      <c r="T250" s="251"/>
      <c r="AT250" s="248" t="s">
        <v>112</v>
      </c>
      <c r="AU250" s="248" t="s">
        <v>69</v>
      </c>
      <c r="AV250" s="247" t="s">
        <v>67</v>
      </c>
      <c r="AW250" s="247" t="s">
        <v>25</v>
      </c>
      <c r="AX250" s="247" t="s">
        <v>62</v>
      </c>
      <c r="AY250" s="248" t="s">
        <v>103</v>
      </c>
    </row>
    <row r="251" spans="2:65" s="247" customFormat="1">
      <c r="B251" s="246"/>
      <c r="D251" s="140" t="s">
        <v>112</v>
      </c>
      <c r="E251" s="248" t="s">
        <v>1</v>
      </c>
      <c r="F251" s="249" t="s">
        <v>452</v>
      </c>
      <c r="H251" s="248" t="s">
        <v>1</v>
      </c>
      <c r="L251" s="246"/>
      <c r="M251" s="250"/>
      <c r="T251" s="251"/>
      <c r="AT251" s="248" t="s">
        <v>112</v>
      </c>
      <c r="AU251" s="248" t="s">
        <v>69</v>
      </c>
      <c r="AV251" s="247" t="s">
        <v>67</v>
      </c>
      <c r="AW251" s="247" t="s">
        <v>25</v>
      </c>
      <c r="AX251" s="247" t="s">
        <v>62</v>
      </c>
      <c r="AY251" s="248" t="s">
        <v>103</v>
      </c>
    </row>
    <row r="252" spans="2:65" s="247" customFormat="1">
      <c r="B252" s="246"/>
      <c r="D252" s="140" t="s">
        <v>112</v>
      </c>
      <c r="E252" s="248" t="s">
        <v>1</v>
      </c>
      <c r="F252" s="249" t="s">
        <v>469</v>
      </c>
      <c r="H252" s="248" t="s">
        <v>1</v>
      </c>
      <c r="L252" s="246"/>
      <c r="M252" s="250"/>
      <c r="T252" s="251"/>
      <c r="AT252" s="248" t="s">
        <v>112</v>
      </c>
      <c r="AU252" s="248" t="s">
        <v>69</v>
      </c>
      <c r="AV252" s="247" t="s">
        <v>67</v>
      </c>
      <c r="AW252" s="247" t="s">
        <v>25</v>
      </c>
      <c r="AX252" s="247" t="s">
        <v>62</v>
      </c>
      <c r="AY252" s="248" t="s">
        <v>103</v>
      </c>
    </row>
    <row r="253" spans="2:65" s="139" customFormat="1">
      <c r="B253" s="138"/>
      <c r="D253" s="140" t="s">
        <v>112</v>
      </c>
      <c r="E253" s="141" t="s">
        <v>1</v>
      </c>
      <c r="F253" s="142" t="s">
        <v>487</v>
      </c>
      <c r="H253" s="143">
        <v>7.65</v>
      </c>
      <c r="L253" s="138"/>
      <c r="M253" s="145"/>
      <c r="T253" s="147"/>
      <c r="AT253" s="141" t="s">
        <v>112</v>
      </c>
      <c r="AU253" s="141" t="s">
        <v>69</v>
      </c>
      <c r="AV253" s="139" t="s">
        <v>69</v>
      </c>
      <c r="AW253" s="139" t="s">
        <v>25</v>
      </c>
      <c r="AX253" s="139" t="s">
        <v>62</v>
      </c>
      <c r="AY253" s="141" t="s">
        <v>103</v>
      </c>
    </row>
    <row r="254" spans="2:65" s="260" customFormat="1">
      <c r="B254" s="259"/>
      <c r="D254" s="140" t="s">
        <v>112</v>
      </c>
      <c r="E254" s="261" t="s">
        <v>1</v>
      </c>
      <c r="F254" s="262" t="s">
        <v>458</v>
      </c>
      <c r="H254" s="263">
        <v>7.65</v>
      </c>
      <c r="L254" s="259"/>
      <c r="M254" s="264"/>
      <c r="T254" s="265"/>
      <c r="AT254" s="261" t="s">
        <v>112</v>
      </c>
      <c r="AU254" s="261" t="s">
        <v>69</v>
      </c>
      <c r="AV254" s="260" t="s">
        <v>119</v>
      </c>
      <c r="AW254" s="260" t="s">
        <v>25</v>
      </c>
      <c r="AX254" s="260" t="s">
        <v>62</v>
      </c>
      <c r="AY254" s="261" t="s">
        <v>103</v>
      </c>
    </row>
    <row r="255" spans="2:65" s="253" customFormat="1">
      <c r="B255" s="252"/>
      <c r="D255" s="140" t="s">
        <v>112</v>
      </c>
      <c r="E255" s="254" t="s">
        <v>1</v>
      </c>
      <c r="F255" s="255" t="s">
        <v>439</v>
      </c>
      <c r="H255" s="256">
        <v>758.18000000000018</v>
      </c>
      <c r="L255" s="252"/>
      <c r="M255" s="257"/>
      <c r="T255" s="258"/>
      <c r="AT255" s="254" t="s">
        <v>112</v>
      </c>
      <c r="AU255" s="254" t="s">
        <v>69</v>
      </c>
      <c r="AV255" s="253" t="s">
        <v>110</v>
      </c>
      <c r="AW255" s="253" t="s">
        <v>25</v>
      </c>
      <c r="AX255" s="253" t="s">
        <v>67</v>
      </c>
      <c r="AY255" s="254" t="s">
        <v>103</v>
      </c>
    </row>
    <row r="256" spans="2:65" s="186" customFormat="1" ht="16.5" customHeight="1">
      <c r="B256" s="185"/>
      <c r="C256" s="230" t="s">
        <v>134</v>
      </c>
      <c r="D256" s="230" t="s">
        <v>105</v>
      </c>
      <c r="E256" s="231" t="s">
        <v>488</v>
      </c>
      <c r="F256" s="232" t="s">
        <v>489</v>
      </c>
      <c r="G256" s="233" t="s">
        <v>108</v>
      </c>
      <c r="H256" s="234">
        <v>758.18</v>
      </c>
      <c r="I256" s="172"/>
      <c r="J256" s="235">
        <f>ROUND(I256*H256,2)</f>
        <v>0</v>
      </c>
      <c r="K256" s="232" t="s">
        <v>428</v>
      </c>
      <c r="L256" s="185"/>
      <c r="M256" s="236" t="s">
        <v>1</v>
      </c>
      <c r="N256" s="237" t="s">
        <v>33</v>
      </c>
      <c r="O256" s="238">
        <v>0.106</v>
      </c>
      <c r="P256" s="238">
        <f>O256*H256</f>
        <v>80.367079999999987</v>
      </c>
      <c r="Q256" s="238">
        <v>0</v>
      </c>
      <c r="R256" s="238">
        <f>Q256*H256</f>
        <v>0</v>
      </c>
      <c r="S256" s="238">
        <v>0</v>
      </c>
      <c r="T256" s="239">
        <f>S256*H256</f>
        <v>0</v>
      </c>
      <c r="AR256" s="240" t="s">
        <v>110</v>
      </c>
      <c r="AT256" s="240" t="s">
        <v>105</v>
      </c>
      <c r="AU256" s="240" t="s">
        <v>69</v>
      </c>
      <c r="AY256" s="182" t="s">
        <v>103</v>
      </c>
      <c r="BE256" s="241">
        <f>IF(N256="základní",J256,0)</f>
        <v>0</v>
      </c>
      <c r="BF256" s="241">
        <f>IF(N256="snížená",J256,0)</f>
        <v>0</v>
      </c>
      <c r="BG256" s="241">
        <f>IF(N256="zákl. přenesená",J256,0)</f>
        <v>0</v>
      </c>
      <c r="BH256" s="241">
        <f>IF(N256="sníž. přenesená",J256,0)</f>
        <v>0</v>
      </c>
      <c r="BI256" s="241">
        <f>IF(N256="nulová",J256,0)</f>
        <v>0</v>
      </c>
      <c r="BJ256" s="182" t="s">
        <v>67</v>
      </c>
      <c r="BK256" s="241">
        <f>ROUND(I256*H256,2)</f>
        <v>0</v>
      </c>
      <c r="BL256" s="182" t="s">
        <v>110</v>
      </c>
      <c r="BM256" s="240" t="s">
        <v>490</v>
      </c>
    </row>
    <row r="257" spans="2:51" s="186" customFormat="1">
      <c r="B257" s="185"/>
      <c r="D257" s="140" t="s">
        <v>430</v>
      </c>
      <c r="F257" s="242" t="s">
        <v>491</v>
      </c>
      <c r="L257" s="185"/>
      <c r="M257" s="243"/>
      <c r="T257" s="244"/>
      <c r="AT257" s="182" t="s">
        <v>430</v>
      </c>
      <c r="AU257" s="182" t="s">
        <v>69</v>
      </c>
    </row>
    <row r="258" spans="2:51" s="247" customFormat="1">
      <c r="B258" s="246"/>
      <c r="D258" s="140" t="s">
        <v>112</v>
      </c>
      <c r="E258" s="248" t="s">
        <v>1</v>
      </c>
      <c r="F258" s="249" t="s">
        <v>434</v>
      </c>
      <c r="H258" s="248" t="s">
        <v>1</v>
      </c>
      <c r="L258" s="246"/>
      <c r="M258" s="250"/>
      <c r="T258" s="251"/>
      <c r="AT258" s="248" t="s">
        <v>112</v>
      </c>
      <c r="AU258" s="248" t="s">
        <v>69</v>
      </c>
      <c r="AV258" s="247" t="s">
        <v>67</v>
      </c>
      <c r="AW258" s="247" t="s">
        <v>25</v>
      </c>
      <c r="AX258" s="247" t="s">
        <v>62</v>
      </c>
      <c r="AY258" s="248" t="s">
        <v>103</v>
      </c>
    </row>
    <row r="259" spans="2:51" s="247" customFormat="1">
      <c r="B259" s="246"/>
      <c r="D259" s="140" t="s">
        <v>112</v>
      </c>
      <c r="E259" s="248" t="s">
        <v>1</v>
      </c>
      <c r="F259" s="249" t="s">
        <v>435</v>
      </c>
      <c r="H259" s="248" t="s">
        <v>1</v>
      </c>
      <c r="L259" s="246"/>
      <c r="M259" s="250"/>
      <c r="T259" s="251"/>
      <c r="AT259" s="248" t="s">
        <v>112</v>
      </c>
      <c r="AU259" s="248" t="s">
        <v>69</v>
      </c>
      <c r="AV259" s="247" t="s">
        <v>67</v>
      </c>
      <c r="AW259" s="247" t="s">
        <v>25</v>
      </c>
      <c r="AX259" s="247" t="s">
        <v>62</v>
      </c>
      <c r="AY259" s="248" t="s">
        <v>103</v>
      </c>
    </row>
    <row r="260" spans="2:51" s="247" customFormat="1">
      <c r="B260" s="246"/>
      <c r="D260" s="140" t="s">
        <v>112</v>
      </c>
      <c r="E260" s="248" t="s">
        <v>1</v>
      </c>
      <c r="F260" s="249" t="s">
        <v>436</v>
      </c>
      <c r="H260" s="248" t="s">
        <v>1</v>
      </c>
      <c r="L260" s="246"/>
      <c r="M260" s="250"/>
      <c r="T260" s="251"/>
      <c r="AT260" s="248" t="s">
        <v>112</v>
      </c>
      <c r="AU260" s="248" t="s">
        <v>69</v>
      </c>
      <c r="AV260" s="247" t="s">
        <v>67</v>
      </c>
      <c r="AW260" s="247" t="s">
        <v>25</v>
      </c>
      <c r="AX260" s="247" t="s">
        <v>62</v>
      </c>
      <c r="AY260" s="248" t="s">
        <v>103</v>
      </c>
    </row>
    <row r="261" spans="2:51" s="247" customFormat="1">
      <c r="B261" s="246"/>
      <c r="D261" s="140" t="s">
        <v>112</v>
      </c>
      <c r="E261" s="248" t="s">
        <v>1</v>
      </c>
      <c r="F261" s="249" t="s">
        <v>450</v>
      </c>
      <c r="H261" s="248" t="s">
        <v>1</v>
      </c>
      <c r="L261" s="246"/>
      <c r="M261" s="250"/>
      <c r="T261" s="251"/>
      <c r="AT261" s="248" t="s">
        <v>112</v>
      </c>
      <c r="AU261" s="248" t="s">
        <v>69</v>
      </c>
      <c r="AV261" s="247" t="s">
        <v>67</v>
      </c>
      <c r="AW261" s="247" t="s">
        <v>25</v>
      </c>
      <c r="AX261" s="247" t="s">
        <v>62</v>
      </c>
      <c r="AY261" s="248" t="s">
        <v>103</v>
      </c>
    </row>
    <row r="262" spans="2:51" s="247" customFormat="1">
      <c r="B262" s="246"/>
      <c r="D262" s="140" t="s">
        <v>112</v>
      </c>
      <c r="E262" s="248" t="s">
        <v>1</v>
      </c>
      <c r="F262" s="249" t="s">
        <v>451</v>
      </c>
      <c r="H262" s="248" t="s">
        <v>1</v>
      </c>
      <c r="L262" s="246"/>
      <c r="M262" s="250"/>
      <c r="T262" s="251"/>
      <c r="AT262" s="248" t="s">
        <v>112</v>
      </c>
      <c r="AU262" s="248" t="s">
        <v>69</v>
      </c>
      <c r="AV262" s="247" t="s">
        <v>67</v>
      </c>
      <c r="AW262" s="247" t="s">
        <v>25</v>
      </c>
      <c r="AX262" s="247" t="s">
        <v>62</v>
      </c>
      <c r="AY262" s="248" t="s">
        <v>103</v>
      </c>
    </row>
    <row r="263" spans="2:51" s="247" customFormat="1">
      <c r="B263" s="246"/>
      <c r="D263" s="140" t="s">
        <v>112</v>
      </c>
      <c r="E263" s="248" t="s">
        <v>1</v>
      </c>
      <c r="F263" s="249" t="s">
        <v>452</v>
      </c>
      <c r="H263" s="248" t="s">
        <v>1</v>
      </c>
      <c r="L263" s="246"/>
      <c r="M263" s="250"/>
      <c r="T263" s="251"/>
      <c r="AT263" s="248" t="s">
        <v>112</v>
      </c>
      <c r="AU263" s="248" t="s">
        <v>69</v>
      </c>
      <c r="AV263" s="247" t="s">
        <v>67</v>
      </c>
      <c r="AW263" s="247" t="s">
        <v>25</v>
      </c>
      <c r="AX263" s="247" t="s">
        <v>62</v>
      </c>
      <c r="AY263" s="248" t="s">
        <v>103</v>
      </c>
    </row>
    <row r="264" spans="2:51" s="247" customFormat="1">
      <c r="B264" s="246"/>
      <c r="D264" s="140" t="s">
        <v>112</v>
      </c>
      <c r="E264" s="248" t="s">
        <v>1</v>
      </c>
      <c r="F264" s="249" t="s">
        <v>453</v>
      </c>
      <c r="H264" s="248" t="s">
        <v>1</v>
      </c>
      <c r="L264" s="246"/>
      <c r="M264" s="250"/>
      <c r="T264" s="251"/>
      <c r="AT264" s="248" t="s">
        <v>112</v>
      </c>
      <c r="AU264" s="248" t="s">
        <v>69</v>
      </c>
      <c r="AV264" s="247" t="s">
        <v>67</v>
      </c>
      <c r="AW264" s="247" t="s">
        <v>25</v>
      </c>
      <c r="AX264" s="247" t="s">
        <v>62</v>
      </c>
      <c r="AY264" s="248" t="s">
        <v>103</v>
      </c>
    </row>
    <row r="265" spans="2:51" s="139" customFormat="1">
      <c r="B265" s="138"/>
      <c r="D265" s="140" t="s">
        <v>112</v>
      </c>
      <c r="E265" s="141" t="s">
        <v>1</v>
      </c>
      <c r="F265" s="142" t="s">
        <v>481</v>
      </c>
      <c r="H265" s="143">
        <v>310</v>
      </c>
      <c r="L265" s="138"/>
      <c r="M265" s="145"/>
      <c r="T265" s="147"/>
      <c r="AT265" s="141" t="s">
        <v>112</v>
      </c>
      <c r="AU265" s="141" t="s">
        <v>69</v>
      </c>
      <c r="AV265" s="139" t="s">
        <v>69</v>
      </c>
      <c r="AW265" s="139" t="s">
        <v>25</v>
      </c>
      <c r="AX265" s="139" t="s">
        <v>62</v>
      </c>
      <c r="AY265" s="141" t="s">
        <v>103</v>
      </c>
    </row>
    <row r="266" spans="2:51" s="247" customFormat="1">
      <c r="B266" s="246"/>
      <c r="D266" s="140" t="s">
        <v>112</v>
      </c>
      <c r="E266" s="248" t="s">
        <v>1</v>
      </c>
      <c r="F266" s="249" t="s">
        <v>455</v>
      </c>
      <c r="H266" s="248" t="s">
        <v>1</v>
      </c>
      <c r="L266" s="246"/>
      <c r="M266" s="250"/>
      <c r="T266" s="251"/>
      <c r="AT266" s="248" t="s">
        <v>112</v>
      </c>
      <c r="AU266" s="248" t="s">
        <v>69</v>
      </c>
      <c r="AV266" s="247" t="s">
        <v>67</v>
      </c>
      <c r="AW266" s="247" t="s">
        <v>25</v>
      </c>
      <c r="AX266" s="247" t="s">
        <v>62</v>
      </c>
      <c r="AY266" s="248" t="s">
        <v>103</v>
      </c>
    </row>
    <row r="267" spans="2:51" s="247" customFormat="1">
      <c r="B267" s="246"/>
      <c r="D267" s="140" t="s">
        <v>112</v>
      </c>
      <c r="E267" s="248" t="s">
        <v>1</v>
      </c>
      <c r="F267" s="249" t="s">
        <v>456</v>
      </c>
      <c r="H267" s="248" t="s">
        <v>1</v>
      </c>
      <c r="L267" s="246"/>
      <c r="M267" s="250"/>
      <c r="T267" s="251"/>
      <c r="AT267" s="248" t="s">
        <v>112</v>
      </c>
      <c r="AU267" s="248" t="s">
        <v>69</v>
      </c>
      <c r="AV267" s="247" t="s">
        <v>67</v>
      </c>
      <c r="AW267" s="247" t="s">
        <v>25</v>
      </c>
      <c r="AX267" s="247" t="s">
        <v>62</v>
      </c>
      <c r="AY267" s="248" t="s">
        <v>103</v>
      </c>
    </row>
    <row r="268" spans="2:51" s="139" customFormat="1">
      <c r="B268" s="138"/>
      <c r="D268" s="140" t="s">
        <v>112</v>
      </c>
      <c r="E268" s="141" t="s">
        <v>1</v>
      </c>
      <c r="F268" s="142" t="s">
        <v>482</v>
      </c>
      <c r="H268" s="143">
        <v>17.920000000000002</v>
      </c>
      <c r="L268" s="138"/>
      <c r="M268" s="145"/>
      <c r="T268" s="147"/>
      <c r="AT268" s="141" t="s">
        <v>112</v>
      </c>
      <c r="AU268" s="141" t="s">
        <v>69</v>
      </c>
      <c r="AV268" s="139" t="s">
        <v>69</v>
      </c>
      <c r="AW268" s="139" t="s">
        <v>25</v>
      </c>
      <c r="AX268" s="139" t="s">
        <v>62</v>
      </c>
      <c r="AY268" s="141" t="s">
        <v>103</v>
      </c>
    </row>
    <row r="269" spans="2:51" s="260" customFormat="1">
      <c r="B269" s="259"/>
      <c r="D269" s="140" t="s">
        <v>112</v>
      </c>
      <c r="E269" s="261" t="s">
        <v>1</v>
      </c>
      <c r="F269" s="262" t="s">
        <v>458</v>
      </c>
      <c r="H269" s="263">
        <v>327.92</v>
      </c>
      <c r="L269" s="259"/>
      <c r="M269" s="264"/>
      <c r="T269" s="265"/>
      <c r="AT269" s="261" t="s">
        <v>112</v>
      </c>
      <c r="AU269" s="261" t="s">
        <v>69</v>
      </c>
      <c r="AV269" s="260" t="s">
        <v>119</v>
      </c>
      <c r="AW269" s="260" t="s">
        <v>25</v>
      </c>
      <c r="AX269" s="260" t="s">
        <v>62</v>
      </c>
      <c r="AY269" s="261" t="s">
        <v>103</v>
      </c>
    </row>
    <row r="270" spans="2:51" s="247" customFormat="1">
      <c r="B270" s="246"/>
      <c r="D270" s="140" t="s">
        <v>112</v>
      </c>
      <c r="E270" s="248" t="s">
        <v>1</v>
      </c>
      <c r="F270" s="249" t="s">
        <v>459</v>
      </c>
      <c r="H270" s="248" t="s">
        <v>1</v>
      </c>
      <c r="L270" s="246"/>
      <c r="M270" s="250"/>
      <c r="T270" s="251"/>
      <c r="AT270" s="248" t="s">
        <v>112</v>
      </c>
      <c r="AU270" s="248" t="s">
        <v>69</v>
      </c>
      <c r="AV270" s="247" t="s">
        <v>67</v>
      </c>
      <c r="AW270" s="247" t="s">
        <v>25</v>
      </c>
      <c r="AX270" s="247" t="s">
        <v>62</v>
      </c>
      <c r="AY270" s="248" t="s">
        <v>103</v>
      </c>
    </row>
    <row r="271" spans="2:51" s="247" customFormat="1">
      <c r="B271" s="246"/>
      <c r="D271" s="140" t="s">
        <v>112</v>
      </c>
      <c r="E271" s="248" t="s">
        <v>1</v>
      </c>
      <c r="F271" s="249" t="s">
        <v>452</v>
      </c>
      <c r="H271" s="248" t="s">
        <v>1</v>
      </c>
      <c r="L271" s="246"/>
      <c r="M271" s="250"/>
      <c r="T271" s="251"/>
      <c r="AT271" s="248" t="s">
        <v>112</v>
      </c>
      <c r="AU271" s="248" t="s">
        <v>69</v>
      </c>
      <c r="AV271" s="247" t="s">
        <v>67</v>
      </c>
      <c r="AW271" s="247" t="s">
        <v>25</v>
      </c>
      <c r="AX271" s="247" t="s">
        <v>62</v>
      </c>
      <c r="AY271" s="248" t="s">
        <v>103</v>
      </c>
    </row>
    <row r="272" spans="2:51" s="247" customFormat="1">
      <c r="B272" s="246"/>
      <c r="D272" s="140" t="s">
        <v>112</v>
      </c>
      <c r="E272" s="248" t="s">
        <v>1</v>
      </c>
      <c r="F272" s="249" t="s">
        <v>460</v>
      </c>
      <c r="H272" s="248" t="s">
        <v>1</v>
      </c>
      <c r="L272" s="246"/>
      <c r="M272" s="250"/>
      <c r="T272" s="251"/>
      <c r="AT272" s="248" t="s">
        <v>112</v>
      </c>
      <c r="AU272" s="248" t="s">
        <v>69</v>
      </c>
      <c r="AV272" s="247" t="s">
        <v>67</v>
      </c>
      <c r="AW272" s="247" t="s">
        <v>25</v>
      </c>
      <c r="AX272" s="247" t="s">
        <v>62</v>
      </c>
      <c r="AY272" s="248" t="s">
        <v>103</v>
      </c>
    </row>
    <row r="273" spans="2:51" s="139" customFormat="1">
      <c r="B273" s="138"/>
      <c r="D273" s="140" t="s">
        <v>112</v>
      </c>
      <c r="E273" s="141" t="s">
        <v>1</v>
      </c>
      <c r="F273" s="142" t="s">
        <v>483</v>
      </c>
      <c r="H273" s="143">
        <v>225</v>
      </c>
      <c r="L273" s="138"/>
      <c r="M273" s="145"/>
      <c r="T273" s="147"/>
      <c r="AT273" s="141" t="s">
        <v>112</v>
      </c>
      <c r="AU273" s="141" t="s">
        <v>69</v>
      </c>
      <c r="AV273" s="139" t="s">
        <v>69</v>
      </c>
      <c r="AW273" s="139" t="s">
        <v>25</v>
      </c>
      <c r="AX273" s="139" t="s">
        <v>62</v>
      </c>
      <c r="AY273" s="141" t="s">
        <v>103</v>
      </c>
    </row>
    <row r="274" spans="2:51" s="247" customFormat="1">
      <c r="B274" s="246"/>
      <c r="D274" s="140" t="s">
        <v>112</v>
      </c>
      <c r="E274" s="248" t="s">
        <v>1</v>
      </c>
      <c r="F274" s="249" t="s">
        <v>455</v>
      </c>
      <c r="H274" s="248" t="s">
        <v>1</v>
      </c>
      <c r="L274" s="246"/>
      <c r="M274" s="250"/>
      <c r="T274" s="251"/>
      <c r="AT274" s="248" t="s">
        <v>112</v>
      </c>
      <c r="AU274" s="248" t="s">
        <v>69</v>
      </c>
      <c r="AV274" s="247" t="s">
        <v>67</v>
      </c>
      <c r="AW274" s="247" t="s">
        <v>25</v>
      </c>
      <c r="AX274" s="247" t="s">
        <v>62</v>
      </c>
      <c r="AY274" s="248" t="s">
        <v>103</v>
      </c>
    </row>
    <row r="275" spans="2:51" s="247" customFormat="1">
      <c r="B275" s="246"/>
      <c r="D275" s="140" t="s">
        <v>112</v>
      </c>
      <c r="E275" s="248" t="s">
        <v>1</v>
      </c>
      <c r="F275" s="249" t="s">
        <v>462</v>
      </c>
      <c r="H275" s="248" t="s">
        <v>1</v>
      </c>
      <c r="L275" s="246"/>
      <c r="M275" s="250"/>
      <c r="T275" s="251"/>
      <c r="AT275" s="248" t="s">
        <v>112</v>
      </c>
      <c r="AU275" s="248" t="s">
        <v>69</v>
      </c>
      <c r="AV275" s="247" t="s">
        <v>67</v>
      </c>
      <c r="AW275" s="247" t="s">
        <v>25</v>
      </c>
      <c r="AX275" s="247" t="s">
        <v>62</v>
      </c>
      <c r="AY275" s="248" t="s">
        <v>103</v>
      </c>
    </row>
    <row r="276" spans="2:51" s="139" customFormat="1">
      <c r="B276" s="138"/>
      <c r="D276" s="140" t="s">
        <v>112</v>
      </c>
      <c r="E276" s="141" t="s">
        <v>1</v>
      </c>
      <c r="F276" s="142" t="s">
        <v>484</v>
      </c>
      <c r="H276" s="143">
        <v>6.44</v>
      </c>
      <c r="L276" s="138"/>
      <c r="M276" s="145"/>
      <c r="T276" s="147"/>
      <c r="AT276" s="141" t="s">
        <v>112</v>
      </c>
      <c r="AU276" s="141" t="s">
        <v>69</v>
      </c>
      <c r="AV276" s="139" t="s">
        <v>69</v>
      </c>
      <c r="AW276" s="139" t="s">
        <v>25</v>
      </c>
      <c r="AX276" s="139" t="s">
        <v>62</v>
      </c>
      <c r="AY276" s="141" t="s">
        <v>103</v>
      </c>
    </row>
    <row r="277" spans="2:51" s="260" customFormat="1">
      <c r="B277" s="259"/>
      <c r="D277" s="140" t="s">
        <v>112</v>
      </c>
      <c r="E277" s="261" t="s">
        <v>1</v>
      </c>
      <c r="F277" s="262" t="s">
        <v>458</v>
      </c>
      <c r="H277" s="263">
        <v>231.44</v>
      </c>
      <c r="L277" s="259"/>
      <c r="M277" s="264"/>
      <c r="T277" s="265"/>
      <c r="AT277" s="261" t="s">
        <v>112</v>
      </c>
      <c r="AU277" s="261" t="s">
        <v>69</v>
      </c>
      <c r="AV277" s="260" t="s">
        <v>119</v>
      </c>
      <c r="AW277" s="260" t="s">
        <v>25</v>
      </c>
      <c r="AX277" s="260" t="s">
        <v>62</v>
      </c>
      <c r="AY277" s="261" t="s">
        <v>103</v>
      </c>
    </row>
    <row r="278" spans="2:51" s="247" customFormat="1">
      <c r="B278" s="246"/>
      <c r="D278" s="140" t="s">
        <v>112</v>
      </c>
      <c r="E278" s="248" t="s">
        <v>1</v>
      </c>
      <c r="F278" s="249" t="s">
        <v>464</v>
      </c>
      <c r="H278" s="248" t="s">
        <v>1</v>
      </c>
      <c r="L278" s="246"/>
      <c r="M278" s="250"/>
      <c r="T278" s="251"/>
      <c r="AT278" s="248" t="s">
        <v>112</v>
      </c>
      <c r="AU278" s="248" t="s">
        <v>69</v>
      </c>
      <c r="AV278" s="247" t="s">
        <v>67</v>
      </c>
      <c r="AW278" s="247" t="s">
        <v>25</v>
      </c>
      <c r="AX278" s="247" t="s">
        <v>62</v>
      </c>
      <c r="AY278" s="248" t="s">
        <v>103</v>
      </c>
    </row>
    <row r="279" spans="2:51" s="247" customFormat="1">
      <c r="B279" s="246"/>
      <c r="D279" s="140" t="s">
        <v>112</v>
      </c>
      <c r="E279" s="248" t="s">
        <v>1</v>
      </c>
      <c r="F279" s="249" t="s">
        <v>452</v>
      </c>
      <c r="H279" s="248" t="s">
        <v>1</v>
      </c>
      <c r="L279" s="246"/>
      <c r="M279" s="250"/>
      <c r="T279" s="251"/>
      <c r="AT279" s="248" t="s">
        <v>112</v>
      </c>
      <c r="AU279" s="248" t="s">
        <v>69</v>
      </c>
      <c r="AV279" s="247" t="s">
        <v>67</v>
      </c>
      <c r="AW279" s="247" t="s">
        <v>25</v>
      </c>
      <c r="AX279" s="247" t="s">
        <v>62</v>
      </c>
      <c r="AY279" s="248" t="s">
        <v>103</v>
      </c>
    </row>
    <row r="280" spans="2:51" s="247" customFormat="1">
      <c r="B280" s="246"/>
      <c r="D280" s="140" t="s">
        <v>112</v>
      </c>
      <c r="E280" s="248" t="s">
        <v>1</v>
      </c>
      <c r="F280" s="249" t="s">
        <v>465</v>
      </c>
      <c r="H280" s="248" t="s">
        <v>1</v>
      </c>
      <c r="L280" s="246"/>
      <c r="M280" s="250"/>
      <c r="T280" s="251"/>
      <c r="AT280" s="248" t="s">
        <v>112</v>
      </c>
      <c r="AU280" s="248" t="s">
        <v>69</v>
      </c>
      <c r="AV280" s="247" t="s">
        <v>67</v>
      </c>
      <c r="AW280" s="247" t="s">
        <v>25</v>
      </c>
      <c r="AX280" s="247" t="s">
        <v>62</v>
      </c>
      <c r="AY280" s="248" t="s">
        <v>103</v>
      </c>
    </row>
    <row r="281" spans="2:51" s="139" customFormat="1">
      <c r="B281" s="138"/>
      <c r="D281" s="140" t="s">
        <v>112</v>
      </c>
      <c r="E281" s="141" t="s">
        <v>1</v>
      </c>
      <c r="F281" s="142" t="s">
        <v>485</v>
      </c>
      <c r="H281" s="143">
        <v>185.73</v>
      </c>
      <c r="L281" s="138"/>
      <c r="M281" s="145"/>
      <c r="T281" s="147"/>
      <c r="AT281" s="141" t="s">
        <v>112</v>
      </c>
      <c r="AU281" s="141" t="s">
        <v>69</v>
      </c>
      <c r="AV281" s="139" t="s">
        <v>69</v>
      </c>
      <c r="AW281" s="139" t="s">
        <v>25</v>
      </c>
      <c r="AX281" s="139" t="s">
        <v>62</v>
      </c>
      <c r="AY281" s="141" t="s">
        <v>103</v>
      </c>
    </row>
    <row r="282" spans="2:51" s="247" customFormat="1">
      <c r="B282" s="246"/>
      <c r="D282" s="140" t="s">
        <v>112</v>
      </c>
      <c r="E282" s="248" t="s">
        <v>1</v>
      </c>
      <c r="F282" s="249" t="s">
        <v>455</v>
      </c>
      <c r="H282" s="248" t="s">
        <v>1</v>
      </c>
      <c r="L282" s="246"/>
      <c r="M282" s="250"/>
      <c r="T282" s="251"/>
      <c r="AT282" s="248" t="s">
        <v>112</v>
      </c>
      <c r="AU282" s="248" t="s">
        <v>69</v>
      </c>
      <c r="AV282" s="247" t="s">
        <v>67</v>
      </c>
      <c r="AW282" s="247" t="s">
        <v>25</v>
      </c>
      <c r="AX282" s="247" t="s">
        <v>62</v>
      </c>
      <c r="AY282" s="248" t="s">
        <v>103</v>
      </c>
    </row>
    <row r="283" spans="2:51" s="247" customFormat="1">
      <c r="B283" s="246"/>
      <c r="D283" s="140" t="s">
        <v>112</v>
      </c>
      <c r="E283" s="248" t="s">
        <v>1</v>
      </c>
      <c r="F283" s="249" t="s">
        <v>467</v>
      </c>
      <c r="H283" s="248" t="s">
        <v>1</v>
      </c>
      <c r="L283" s="246"/>
      <c r="M283" s="250"/>
      <c r="T283" s="251"/>
      <c r="AT283" s="248" t="s">
        <v>112</v>
      </c>
      <c r="AU283" s="248" t="s">
        <v>69</v>
      </c>
      <c r="AV283" s="247" t="s">
        <v>67</v>
      </c>
      <c r="AW283" s="247" t="s">
        <v>25</v>
      </c>
      <c r="AX283" s="247" t="s">
        <v>62</v>
      </c>
      <c r="AY283" s="248" t="s">
        <v>103</v>
      </c>
    </row>
    <row r="284" spans="2:51" s="139" customFormat="1">
      <c r="B284" s="138"/>
      <c r="D284" s="140" t="s">
        <v>112</v>
      </c>
      <c r="E284" s="141" t="s">
        <v>1</v>
      </c>
      <c r="F284" s="142" t="s">
        <v>486</v>
      </c>
      <c r="H284" s="143">
        <v>5.44</v>
      </c>
      <c r="L284" s="138"/>
      <c r="M284" s="145"/>
      <c r="T284" s="147"/>
      <c r="AT284" s="141" t="s">
        <v>112</v>
      </c>
      <c r="AU284" s="141" t="s">
        <v>69</v>
      </c>
      <c r="AV284" s="139" t="s">
        <v>69</v>
      </c>
      <c r="AW284" s="139" t="s">
        <v>25</v>
      </c>
      <c r="AX284" s="139" t="s">
        <v>62</v>
      </c>
      <c r="AY284" s="141" t="s">
        <v>103</v>
      </c>
    </row>
    <row r="285" spans="2:51" s="260" customFormat="1">
      <c r="B285" s="259"/>
      <c r="D285" s="140" t="s">
        <v>112</v>
      </c>
      <c r="E285" s="261" t="s">
        <v>1</v>
      </c>
      <c r="F285" s="262" t="s">
        <v>458</v>
      </c>
      <c r="H285" s="263">
        <v>191.17</v>
      </c>
      <c r="L285" s="259"/>
      <c r="M285" s="264"/>
      <c r="T285" s="265"/>
      <c r="AT285" s="261" t="s">
        <v>112</v>
      </c>
      <c r="AU285" s="261" t="s">
        <v>69</v>
      </c>
      <c r="AV285" s="260" t="s">
        <v>119</v>
      </c>
      <c r="AW285" s="260" t="s">
        <v>25</v>
      </c>
      <c r="AX285" s="260" t="s">
        <v>62</v>
      </c>
      <c r="AY285" s="261" t="s">
        <v>103</v>
      </c>
    </row>
    <row r="286" spans="2:51" s="247" customFormat="1">
      <c r="B286" s="246"/>
      <c r="D286" s="140" t="s">
        <v>112</v>
      </c>
      <c r="E286" s="248" t="s">
        <v>1</v>
      </c>
      <c r="F286" s="249" t="s">
        <v>459</v>
      </c>
      <c r="H286" s="248" t="s">
        <v>1</v>
      </c>
      <c r="L286" s="246"/>
      <c r="M286" s="250"/>
      <c r="T286" s="251"/>
      <c r="AT286" s="248" t="s">
        <v>112</v>
      </c>
      <c r="AU286" s="248" t="s">
        <v>69</v>
      </c>
      <c r="AV286" s="247" t="s">
        <v>67</v>
      </c>
      <c r="AW286" s="247" t="s">
        <v>25</v>
      </c>
      <c r="AX286" s="247" t="s">
        <v>62</v>
      </c>
      <c r="AY286" s="248" t="s">
        <v>103</v>
      </c>
    </row>
    <row r="287" spans="2:51" s="247" customFormat="1">
      <c r="B287" s="246"/>
      <c r="D287" s="140" t="s">
        <v>112</v>
      </c>
      <c r="E287" s="248" t="s">
        <v>1</v>
      </c>
      <c r="F287" s="249" t="s">
        <v>452</v>
      </c>
      <c r="H287" s="248" t="s">
        <v>1</v>
      </c>
      <c r="L287" s="246"/>
      <c r="M287" s="250"/>
      <c r="T287" s="251"/>
      <c r="AT287" s="248" t="s">
        <v>112</v>
      </c>
      <c r="AU287" s="248" t="s">
        <v>69</v>
      </c>
      <c r="AV287" s="247" t="s">
        <v>67</v>
      </c>
      <c r="AW287" s="247" t="s">
        <v>25</v>
      </c>
      <c r="AX287" s="247" t="s">
        <v>62</v>
      </c>
      <c r="AY287" s="248" t="s">
        <v>103</v>
      </c>
    </row>
    <row r="288" spans="2:51" s="247" customFormat="1">
      <c r="B288" s="246"/>
      <c r="D288" s="140" t="s">
        <v>112</v>
      </c>
      <c r="E288" s="248" t="s">
        <v>1</v>
      </c>
      <c r="F288" s="249" t="s">
        <v>469</v>
      </c>
      <c r="H288" s="248" t="s">
        <v>1</v>
      </c>
      <c r="L288" s="246"/>
      <c r="M288" s="250"/>
      <c r="T288" s="251"/>
      <c r="AT288" s="248" t="s">
        <v>112</v>
      </c>
      <c r="AU288" s="248" t="s">
        <v>69</v>
      </c>
      <c r="AV288" s="247" t="s">
        <v>67</v>
      </c>
      <c r="AW288" s="247" t="s">
        <v>25</v>
      </c>
      <c r="AX288" s="247" t="s">
        <v>62</v>
      </c>
      <c r="AY288" s="248" t="s">
        <v>103</v>
      </c>
    </row>
    <row r="289" spans="2:65" s="139" customFormat="1">
      <c r="B289" s="138"/>
      <c r="D289" s="140" t="s">
        <v>112</v>
      </c>
      <c r="E289" s="141" t="s">
        <v>1</v>
      </c>
      <c r="F289" s="142" t="s">
        <v>487</v>
      </c>
      <c r="H289" s="143">
        <v>7.65</v>
      </c>
      <c r="L289" s="138"/>
      <c r="M289" s="145"/>
      <c r="T289" s="147"/>
      <c r="AT289" s="141" t="s">
        <v>112</v>
      </c>
      <c r="AU289" s="141" t="s">
        <v>69</v>
      </c>
      <c r="AV289" s="139" t="s">
        <v>69</v>
      </c>
      <c r="AW289" s="139" t="s">
        <v>25</v>
      </c>
      <c r="AX289" s="139" t="s">
        <v>62</v>
      </c>
      <c r="AY289" s="141" t="s">
        <v>103</v>
      </c>
    </row>
    <row r="290" spans="2:65" s="260" customFormat="1">
      <c r="B290" s="259"/>
      <c r="D290" s="140" t="s">
        <v>112</v>
      </c>
      <c r="E290" s="261" t="s">
        <v>1</v>
      </c>
      <c r="F290" s="262" t="s">
        <v>458</v>
      </c>
      <c r="H290" s="263">
        <v>7.65</v>
      </c>
      <c r="L290" s="259"/>
      <c r="M290" s="264"/>
      <c r="T290" s="265"/>
      <c r="AT290" s="261" t="s">
        <v>112</v>
      </c>
      <c r="AU290" s="261" t="s">
        <v>69</v>
      </c>
      <c r="AV290" s="260" t="s">
        <v>119</v>
      </c>
      <c r="AW290" s="260" t="s">
        <v>25</v>
      </c>
      <c r="AX290" s="260" t="s">
        <v>62</v>
      </c>
      <c r="AY290" s="261" t="s">
        <v>103</v>
      </c>
    </row>
    <row r="291" spans="2:65" s="253" customFormat="1">
      <c r="B291" s="252"/>
      <c r="D291" s="140" t="s">
        <v>112</v>
      </c>
      <c r="E291" s="254" t="s">
        <v>1</v>
      </c>
      <c r="F291" s="255" t="s">
        <v>439</v>
      </c>
      <c r="H291" s="256">
        <v>758.18000000000018</v>
      </c>
      <c r="L291" s="252"/>
      <c r="M291" s="257"/>
      <c r="T291" s="258"/>
      <c r="AT291" s="254" t="s">
        <v>112</v>
      </c>
      <c r="AU291" s="254" t="s">
        <v>69</v>
      </c>
      <c r="AV291" s="253" t="s">
        <v>110</v>
      </c>
      <c r="AW291" s="253" t="s">
        <v>25</v>
      </c>
      <c r="AX291" s="253" t="s">
        <v>67</v>
      </c>
      <c r="AY291" s="254" t="s">
        <v>103</v>
      </c>
    </row>
    <row r="292" spans="2:65" s="186" customFormat="1" ht="16.5" customHeight="1">
      <c r="B292" s="185"/>
      <c r="C292" s="230" t="s">
        <v>140</v>
      </c>
      <c r="D292" s="230" t="s">
        <v>105</v>
      </c>
      <c r="E292" s="231" t="s">
        <v>492</v>
      </c>
      <c r="F292" s="232" t="s">
        <v>493</v>
      </c>
      <c r="G292" s="233" t="s">
        <v>137</v>
      </c>
      <c r="H292" s="234">
        <v>508.36500000000001</v>
      </c>
      <c r="I292" s="172"/>
      <c r="J292" s="235">
        <f>ROUND(I292*H292,2)</f>
        <v>0</v>
      </c>
      <c r="K292" s="232" t="s">
        <v>428</v>
      </c>
      <c r="L292" s="185"/>
      <c r="M292" s="236" t="s">
        <v>1</v>
      </c>
      <c r="N292" s="237" t="s">
        <v>33</v>
      </c>
      <c r="O292" s="238">
        <v>0.34499999999999997</v>
      </c>
      <c r="P292" s="238">
        <f>O292*H292</f>
        <v>175.38592499999999</v>
      </c>
      <c r="Q292" s="238">
        <v>0</v>
      </c>
      <c r="R292" s="238">
        <f>Q292*H292</f>
        <v>0</v>
      </c>
      <c r="S292" s="238">
        <v>0</v>
      </c>
      <c r="T292" s="239">
        <f>S292*H292</f>
        <v>0</v>
      </c>
      <c r="AR292" s="240" t="s">
        <v>110</v>
      </c>
      <c r="AT292" s="240" t="s">
        <v>105</v>
      </c>
      <c r="AU292" s="240" t="s">
        <v>69</v>
      </c>
      <c r="AY292" s="182" t="s">
        <v>103</v>
      </c>
      <c r="BE292" s="241">
        <f>IF(N292="základní",J292,0)</f>
        <v>0</v>
      </c>
      <c r="BF292" s="241">
        <f>IF(N292="snížená",J292,0)</f>
        <v>0</v>
      </c>
      <c r="BG292" s="241">
        <f>IF(N292="zákl. přenesená",J292,0)</f>
        <v>0</v>
      </c>
      <c r="BH292" s="241">
        <f>IF(N292="sníž. přenesená",J292,0)</f>
        <v>0</v>
      </c>
      <c r="BI292" s="241">
        <f>IF(N292="nulová",J292,0)</f>
        <v>0</v>
      </c>
      <c r="BJ292" s="182" t="s">
        <v>67</v>
      </c>
      <c r="BK292" s="241">
        <f>ROUND(I292*H292,2)</f>
        <v>0</v>
      </c>
      <c r="BL292" s="182" t="s">
        <v>110</v>
      </c>
      <c r="BM292" s="240" t="s">
        <v>494</v>
      </c>
    </row>
    <row r="293" spans="2:65" s="186" customFormat="1" ht="19.5">
      <c r="B293" s="185"/>
      <c r="D293" s="140" t="s">
        <v>430</v>
      </c>
      <c r="F293" s="242" t="s">
        <v>495</v>
      </c>
      <c r="L293" s="185"/>
      <c r="M293" s="243"/>
      <c r="T293" s="244"/>
      <c r="AT293" s="182" t="s">
        <v>430</v>
      </c>
      <c r="AU293" s="182" t="s">
        <v>69</v>
      </c>
    </row>
    <row r="294" spans="2:65" s="247" customFormat="1">
      <c r="B294" s="246"/>
      <c r="D294" s="140" t="s">
        <v>112</v>
      </c>
      <c r="E294" s="248" t="s">
        <v>1</v>
      </c>
      <c r="F294" s="249" t="s">
        <v>434</v>
      </c>
      <c r="H294" s="248" t="s">
        <v>1</v>
      </c>
      <c r="L294" s="246"/>
      <c r="M294" s="250"/>
      <c r="T294" s="251"/>
      <c r="AT294" s="248" t="s">
        <v>112</v>
      </c>
      <c r="AU294" s="248" t="s">
        <v>69</v>
      </c>
      <c r="AV294" s="247" t="s">
        <v>67</v>
      </c>
      <c r="AW294" s="247" t="s">
        <v>25</v>
      </c>
      <c r="AX294" s="247" t="s">
        <v>62</v>
      </c>
      <c r="AY294" s="248" t="s">
        <v>103</v>
      </c>
    </row>
    <row r="295" spans="2:65" s="247" customFormat="1">
      <c r="B295" s="246"/>
      <c r="D295" s="140" t="s">
        <v>112</v>
      </c>
      <c r="E295" s="248" t="s">
        <v>1</v>
      </c>
      <c r="F295" s="249" t="s">
        <v>435</v>
      </c>
      <c r="H295" s="248" t="s">
        <v>1</v>
      </c>
      <c r="L295" s="246"/>
      <c r="M295" s="250"/>
      <c r="T295" s="251"/>
      <c r="AT295" s="248" t="s">
        <v>112</v>
      </c>
      <c r="AU295" s="248" t="s">
        <v>69</v>
      </c>
      <c r="AV295" s="247" t="s">
        <v>67</v>
      </c>
      <c r="AW295" s="247" t="s">
        <v>25</v>
      </c>
      <c r="AX295" s="247" t="s">
        <v>62</v>
      </c>
      <c r="AY295" s="248" t="s">
        <v>103</v>
      </c>
    </row>
    <row r="296" spans="2:65" s="247" customFormat="1">
      <c r="B296" s="246"/>
      <c r="D296" s="140" t="s">
        <v>112</v>
      </c>
      <c r="E296" s="248" t="s">
        <v>1</v>
      </c>
      <c r="F296" s="249" t="s">
        <v>436</v>
      </c>
      <c r="H296" s="248" t="s">
        <v>1</v>
      </c>
      <c r="L296" s="246"/>
      <c r="M296" s="250"/>
      <c r="T296" s="251"/>
      <c r="AT296" s="248" t="s">
        <v>112</v>
      </c>
      <c r="AU296" s="248" t="s">
        <v>69</v>
      </c>
      <c r="AV296" s="247" t="s">
        <v>67</v>
      </c>
      <c r="AW296" s="247" t="s">
        <v>25</v>
      </c>
      <c r="AX296" s="247" t="s">
        <v>62</v>
      </c>
      <c r="AY296" s="248" t="s">
        <v>103</v>
      </c>
    </row>
    <row r="297" spans="2:65" s="247" customFormat="1">
      <c r="B297" s="246"/>
      <c r="D297" s="140" t="s">
        <v>112</v>
      </c>
      <c r="E297" s="248" t="s">
        <v>1</v>
      </c>
      <c r="F297" s="249" t="s">
        <v>450</v>
      </c>
      <c r="H297" s="248" t="s">
        <v>1</v>
      </c>
      <c r="L297" s="246"/>
      <c r="M297" s="250"/>
      <c r="T297" s="251"/>
      <c r="AT297" s="248" t="s">
        <v>112</v>
      </c>
      <c r="AU297" s="248" t="s">
        <v>69</v>
      </c>
      <c r="AV297" s="247" t="s">
        <v>67</v>
      </c>
      <c r="AW297" s="247" t="s">
        <v>25</v>
      </c>
      <c r="AX297" s="247" t="s">
        <v>62</v>
      </c>
      <c r="AY297" s="248" t="s">
        <v>103</v>
      </c>
    </row>
    <row r="298" spans="2:65" s="247" customFormat="1">
      <c r="B298" s="246"/>
      <c r="D298" s="140" t="s">
        <v>112</v>
      </c>
      <c r="E298" s="248" t="s">
        <v>1</v>
      </c>
      <c r="F298" s="249" t="s">
        <v>451</v>
      </c>
      <c r="H298" s="248" t="s">
        <v>1</v>
      </c>
      <c r="L298" s="246"/>
      <c r="M298" s="250"/>
      <c r="T298" s="251"/>
      <c r="AT298" s="248" t="s">
        <v>112</v>
      </c>
      <c r="AU298" s="248" t="s">
        <v>69</v>
      </c>
      <c r="AV298" s="247" t="s">
        <v>67</v>
      </c>
      <c r="AW298" s="247" t="s">
        <v>25</v>
      </c>
      <c r="AX298" s="247" t="s">
        <v>62</v>
      </c>
      <c r="AY298" s="248" t="s">
        <v>103</v>
      </c>
    </row>
    <row r="299" spans="2:65" s="247" customFormat="1">
      <c r="B299" s="246"/>
      <c r="D299" s="140" t="s">
        <v>112</v>
      </c>
      <c r="E299" s="248" t="s">
        <v>1</v>
      </c>
      <c r="F299" s="249" t="s">
        <v>452</v>
      </c>
      <c r="H299" s="248" t="s">
        <v>1</v>
      </c>
      <c r="L299" s="246"/>
      <c r="M299" s="250"/>
      <c r="T299" s="251"/>
      <c r="AT299" s="248" t="s">
        <v>112</v>
      </c>
      <c r="AU299" s="248" t="s">
        <v>69</v>
      </c>
      <c r="AV299" s="247" t="s">
        <v>67</v>
      </c>
      <c r="AW299" s="247" t="s">
        <v>25</v>
      </c>
      <c r="AX299" s="247" t="s">
        <v>62</v>
      </c>
      <c r="AY299" s="248" t="s">
        <v>103</v>
      </c>
    </row>
    <row r="300" spans="2:65" s="247" customFormat="1">
      <c r="B300" s="246"/>
      <c r="D300" s="140" t="s">
        <v>112</v>
      </c>
      <c r="E300" s="248" t="s">
        <v>1</v>
      </c>
      <c r="F300" s="249" t="s">
        <v>453</v>
      </c>
      <c r="H300" s="248" t="s">
        <v>1</v>
      </c>
      <c r="L300" s="246"/>
      <c r="M300" s="250"/>
      <c r="T300" s="251"/>
      <c r="AT300" s="248" t="s">
        <v>112</v>
      </c>
      <c r="AU300" s="248" t="s">
        <v>69</v>
      </c>
      <c r="AV300" s="247" t="s">
        <v>67</v>
      </c>
      <c r="AW300" s="247" t="s">
        <v>25</v>
      </c>
      <c r="AX300" s="247" t="s">
        <v>62</v>
      </c>
      <c r="AY300" s="248" t="s">
        <v>103</v>
      </c>
    </row>
    <row r="301" spans="2:65" s="139" customFormat="1">
      <c r="B301" s="138"/>
      <c r="D301" s="140" t="s">
        <v>112</v>
      </c>
      <c r="E301" s="141" t="s">
        <v>1</v>
      </c>
      <c r="F301" s="142" t="s">
        <v>454</v>
      </c>
      <c r="H301" s="143">
        <v>201.5</v>
      </c>
      <c r="L301" s="138"/>
      <c r="M301" s="145"/>
      <c r="T301" s="147"/>
      <c r="AT301" s="141" t="s">
        <v>112</v>
      </c>
      <c r="AU301" s="141" t="s">
        <v>69</v>
      </c>
      <c r="AV301" s="139" t="s">
        <v>69</v>
      </c>
      <c r="AW301" s="139" t="s">
        <v>25</v>
      </c>
      <c r="AX301" s="139" t="s">
        <v>62</v>
      </c>
      <c r="AY301" s="141" t="s">
        <v>103</v>
      </c>
    </row>
    <row r="302" spans="2:65" s="247" customFormat="1">
      <c r="B302" s="246"/>
      <c r="D302" s="140" t="s">
        <v>112</v>
      </c>
      <c r="E302" s="248" t="s">
        <v>1</v>
      </c>
      <c r="F302" s="249" t="s">
        <v>455</v>
      </c>
      <c r="H302" s="248" t="s">
        <v>1</v>
      </c>
      <c r="L302" s="246"/>
      <c r="M302" s="250"/>
      <c r="T302" s="251"/>
      <c r="AT302" s="248" t="s">
        <v>112</v>
      </c>
      <c r="AU302" s="248" t="s">
        <v>69</v>
      </c>
      <c r="AV302" s="247" t="s">
        <v>67</v>
      </c>
      <c r="AW302" s="247" t="s">
        <v>25</v>
      </c>
      <c r="AX302" s="247" t="s">
        <v>62</v>
      </c>
      <c r="AY302" s="248" t="s">
        <v>103</v>
      </c>
    </row>
    <row r="303" spans="2:65" s="247" customFormat="1">
      <c r="B303" s="246"/>
      <c r="D303" s="140" t="s">
        <v>112</v>
      </c>
      <c r="E303" s="248" t="s">
        <v>1</v>
      </c>
      <c r="F303" s="249" t="s">
        <v>456</v>
      </c>
      <c r="H303" s="248" t="s">
        <v>1</v>
      </c>
      <c r="L303" s="246"/>
      <c r="M303" s="250"/>
      <c r="T303" s="251"/>
      <c r="AT303" s="248" t="s">
        <v>112</v>
      </c>
      <c r="AU303" s="248" t="s">
        <v>69</v>
      </c>
      <c r="AV303" s="247" t="s">
        <v>67</v>
      </c>
      <c r="AW303" s="247" t="s">
        <v>25</v>
      </c>
      <c r="AX303" s="247" t="s">
        <v>62</v>
      </c>
      <c r="AY303" s="248" t="s">
        <v>103</v>
      </c>
    </row>
    <row r="304" spans="2:65" s="139" customFormat="1">
      <c r="B304" s="138"/>
      <c r="D304" s="140" t="s">
        <v>112</v>
      </c>
      <c r="E304" s="141" t="s">
        <v>1</v>
      </c>
      <c r="F304" s="142" t="s">
        <v>457</v>
      </c>
      <c r="H304" s="143">
        <v>21.1</v>
      </c>
      <c r="L304" s="138"/>
      <c r="M304" s="145"/>
      <c r="T304" s="147"/>
      <c r="AT304" s="141" t="s">
        <v>112</v>
      </c>
      <c r="AU304" s="141" t="s">
        <v>69</v>
      </c>
      <c r="AV304" s="139" t="s">
        <v>69</v>
      </c>
      <c r="AW304" s="139" t="s">
        <v>25</v>
      </c>
      <c r="AX304" s="139" t="s">
        <v>62</v>
      </c>
      <c r="AY304" s="141" t="s">
        <v>103</v>
      </c>
    </row>
    <row r="305" spans="2:51" s="260" customFormat="1">
      <c r="B305" s="259"/>
      <c r="D305" s="140" t="s">
        <v>112</v>
      </c>
      <c r="E305" s="261" t="s">
        <v>1</v>
      </c>
      <c r="F305" s="262" t="s">
        <v>458</v>
      </c>
      <c r="H305" s="263">
        <v>222.6</v>
      </c>
      <c r="L305" s="259"/>
      <c r="M305" s="264"/>
      <c r="T305" s="265"/>
      <c r="AT305" s="261" t="s">
        <v>112</v>
      </c>
      <c r="AU305" s="261" t="s">
        <v>69</v>
      </c>
      <c r="AV305" s="260" t="s">
        <v>119</v>
      </c>
      <c r="AW305" s="260" t="s">
        <v>25</v>
      </c>
      <c r="AX305" s="260" t="s">
        <v>62</v>
      </c>
      <c r="AY305" s="261" t="s">
        <v>103</v>
      </c>
    </row>
    <row r="306" spans="2:51" s="247" customFormat="1">
      <c r="B306" s="246"/>
      <c r="D306" s="140" t="s">
        <v>112</v>
      </c>
      <c r="E306" s="248" t="s">
        <v>1</v>
      </c>
      <c r="F306" s="249" t="s">
        <v>459</v>
      </c>
      <c r="H306" s="248" t="s">
        <v>1</v>
      </c>
      <c r="L306" s="246"/>
      <c r="M306" s="250"/>
      <c r="T306" s="251"/>
      <c r="AT306" s="248" t="s">
        <v>112</v>
      </c>
      <c r="AU306" s="248" t="s">
        <v>69</v>
      </c>
      <c r="AV306" s="247" t="s">
        <v>67</v>
      </c>
      <c r="AW306" s="247" t="s">
        <v>25</v>
      </c>
      <c r="AX306" s="247" t="s">
        <v>62</v>
      </c>
      <c r="AY306" s="248" t="s">
        <v>103</v>
      </c>
    </row>
    <row r="307" spans="2:51" s="247" customFormat="1">
      <c r="B307" s="246"/>
      <c r="D307" s="140" t="s">
        <v>112</v>
      </c>
      <c r="E307" s="248" t="s">
        <v>1</v>
      </c>
      <c r="F307" s="249" t="s">
        <v>452</v>
      </c>
      <c r="H307" s="248" t="s">
        <v>1</v>
      </c>
      <c r="L307" s="246"/>
      <c r="M307" s="250"/>
      <c r="T307" s="251"/>
      <c r="AT307" s="248" t="s">
        <v>112</v>
      </c>
      <c r="AU307" s="248" t="s">
        <v>69</v>
      </c>
      <c r="AV307" s="247" t="s">
        <v>67</v>
      </c>
      <c r="AW307" s="247" t="s">
        <v>25</v>
      </c>
      <c r="AX307" s="247" t="s">
        <v>62</v>
      </c>
      <c r="AY307" s="248" t="s">
        <v>103</v>
      </c>
    </row>
    <row r="308" spans="2:51" s="247" customFormat="1">
      <c r="B308" s="246"/>
      <c r="D308" s="140" t="s">
        <v>112</v>
      </c>
      <c r="E308" s="248" t="s">
        <v>1</v>
      </c>
      <c r="F308" s="249" t="s">
        <v>460</v>
      </c>
      <c r="H308" s="248" t="s">
        <v>1</v>
      </c>
      <c r="L308" s="246"/>
      <c r="M308" s="250"/>
      <c r="T308" s="251"/>
      <c r="AT308" s="248" t="s">
        <v>112</v>
      </c>
      <c r="AU308" s="248" t="s">
        <v>69</v>
      </c>
      <c r="AV308" s="247" t="s">
        <v>67</v>
      </c>
      <c r="AW308" s="247" t="s">
        <v>25</v>
      </c>
      <c r="AX308" s="247" t="s">
        <v>62</v>
      </c>
      <c r="AY308" s="248" t="s">
        <v>103</v>
      </c>
    </row>
    <row r="309" spans="2:51" s="139" customFormat="1">
      <c r="B309" s="138"/>
      <c r="D309" s="140" t="s">
        <v>112</v>
      </c>
      <c r="E309" s="141" t="s">
        <v>1</v>
      </c>
      <c r="F309" s="142" t="s">
        <v>461</v>
      </c>
      <c r="H309" s="143">
        <v>146.25</v>
      </c>
      <c r="L309" s="138"/>
      <c r="M309" s="145"/>
      <c r="T309" s="147"/>
      <c r="AT309" s="141" t="s">
        <v>112</v>
      </c>
      <c r="AU309" s="141" t="s">
        <v>69</v>
      </c>
      <c r="AV309" s="139" t="s">
        <v>69</v>
      </c>
      <c r="AW309" s="139" t="s">
        <v>25</v>
      </c>
      <c r="AX309" s="139" t="s">
        <v>62</v>
      </c>
      <c r="AY309" s="141" t="s">
        <v>103</v>
      </c>
    </row>
    <row r="310" spans="2:51" s="247" customFormat="1">
      <c r="B310" s="246"/>
      <c r="D310" s="140" t="s">
        <v>112</v>
      </c>
      <c r="E310" s="248" t="s">
        <v>1</v>
      </c>
      <c r="F310" s="249" t="s">
        <v>455</v>
      </c>
      <c r="H310" s="248" t="s">
        <v>1</v>
      </c>
      <c r="L310" s="246"/>
      <c r="M310" s="250"/>
      <c r="T310" s="251"/>
      <c r="AT310" s="248" t="s">
        <v>112</v>
      </c>
      <c r="AU310" s="248" t="s">
        <v>69</v>
      </c>
      <c r="AV310" s="247" t="s">
        <v>67</v>
      </c>
      <c r="AW310" s="247" t="s">
        <v>25</v>
      </c>
      <c r="AX310" s="247" t="s">
        <v>62</v>
      </c>
      <c r="AY310" s="248" t="s">
        <v>103</v>
      </c>
    </row>
    <row r="311" spans="2:51" s="247" customFormat="1">
      <c r="B311" s="246"/>
      <c r="D311" s="140" t="s">
        <v>112</v>
      </c>
      <c r="E311" s="248" t="s">
        <v>1</v>
      </c>
      <c r="F311" s="249" t="s">
        <v>462</v>
      </c>
      <c r="H311" s="248" t="s">
        <v>1</v>
      </c>
      <c r="L311" s="246"/>
      <c r="M311" s="250"/>
      <c r="T311" s="251"/>
      <c r="AT311" s="248" t="s">
        <v>112</v>
      </c>
      <c r="AU311" s="248" t="s">
        <v>69</v>
      </c>
      <c r="AV311" s="247" t="s">
        <v>67</v>
      </c>
      <c r="AW311" s="247" t="s">
        <v>25</v>
      </c>
      <c r="AX311" s="247" t="s">
        <v>62</v>
      </c>
      <c r="AY311" s="248" t="s">
        <v>103</v>
      </c>
    </row>
    <row r="312" spans="2:51" s="139" customFormat="1">
      <c r="B312" s="138"/>
      <c r="D312" s="140" t="s">
        <v>112</v>
      </c>
      <c r="E312" s="141" t="s">
        <v>1</v>
      </c>
      <c r="F312" s="142" t="s">
        <v>463</v>
      </c>
      <c r="H312" s="143">
        <v>7.4</v>
      </c>
      <c r="L312" s="138"/>
      <c r="M312" s="145"/>
      <c r="T312" s="147"/>
      <c r="AT312" s="141" t="s">
        <v>112</v>
      </c>
      <c r="AU312" s="141" t="s">
        <v>69</v>
      </c>
      <c r="AV312" s="139" t="s">
        <v>69</v>
      </c>
      <c r="AW312" s="139" t="s">
        <v>25</v>
      </c>
      <c r="AX312" s="139" t="s">
        <v>62</v>
      </c>
      <c r="AY312" s="141" t="s">
        <v>103</v>
      </c>
    </row>
    <row r="313" spans="2:51" s="260" customFormat="1">
      <c r="B313" s="259"/>
      <c r="D313" s="140" t="s">
        <v>112</v>
      </c>
      <c r="E313" s="261" t="s">
        <v>1</v>
      </c>
      <c r="F313" s="262" t="s">
        <v>458</v>
      </c>
      <c r="H313" s="263">
        <v>153.65</v>
      </c>
      <c r="L313" s="259"/>
      <c r="M313" s="264"/>
      <c r="T313" s="265"/>
      <c r="AT313" s="261" t="s">
        <v>112</v>
      </c>
      <c r="AU313" s="261" t="s">
        <v>69</v>
      </c>
      <c r="AV313" s="260" t="s">
        <v>119</v>
      </c>
      <c r="AW313" s="260" t="s">
        <v>25</v>
      </c>
      <c r="AX313" s="260" t="s">
        <v>62</v>
      </c>
      <c r="AY313" s="261" t="s">
        <v>103</v>
      </c>
    </row>
    <row r="314" spans="2:51" s="247" customFormat="1">
      <c r="B314" s="246"/>
      <c r="D314" s="140" t="s">
        <v>112</v>
      </c>
      <c r="E314" s="248" t="s">
        <v>1</v>
      </c>
      <c r="F314" s="249" t="s">
        <v>464</v>
      </c>
      <c r="H314" s="248" t="s">
        <v>1</v>
      </c>
      <c r="L314" s="246"/>
      <c r="M314" s="250"/>
      <c r="T314" s="251"/>
      <c r="AT314" s="248" t="s">
        <v>112</v>
      </c>
      <c r="AU314" s="248" t="s">
        <v>69</v>
      </c>
      <c r="AV314" s="247" t="s">
        <v>67</v>
      </c>
      <c r="AW314" s="247" t="s">
        <v>25</v>
      </c>
      <c r="AX314" s="247" t="s">
        <v>62</v>
      </c>
      <c r="AY314" s="248" t="s">
        <v>103</v>
      </c>
    </row>
    <row r="315" spans="2:51" s="247" customFormat="1">
      <c r="B315" s="246"/>
      <c r="D315" s="140" t="s">
        <v>112</v>
      </c>
      <c r="E315" s="248" t="s">
        <v>1</v>
      </c>
      <c r="F315" s="249" t="s">
        <v>452</v>
      </c>
      <c r="H315" s="248" t="s">
        <v>1</v>
      </c>
      <c r="L315" s="246"/>
      <c r="M315" s="250"/>
      <c r="T315" s="251"/>
      <c r="AT315" s="248" t="s">
        <v>112</v>
      </c>
      <c r="AU315" s="248" t="s">
        <v>69</v>
      </c>
      <c r="AV315" s="247" t="s">
        <v>67</v>
      </c>
      <c r="AW315" s="247" t="s">
        <v>25</v>
      </c>
      <c r="AX315" s="247" t="s">
        <v>62</v>
      </c>
      <c r="AY315" s="248" t="s">
        <v>103</v>
      </c>
    </row>
    <row r="316" spans="2:51" s="247" customFormat="1">
      <c r="B316" s="246"/>
      <c r="D316" s="140" t="s">
        <v>112</v>
      </c>
      <c r="E316" s="248" t="s">
        <v>1</v>
      </c>
      <c r="F316" s="249" t="s">
        <v>465</v>
      </c>
      <c r="H316" s="248" t="s">
        <v>1</v>
      </c>
      <c r="L316" s="246"/>
      <c r="M316" s="250"/>
      <c r="T316" s="251"/>
      <c r="AT316" s="248" t="s">
        <v>112</v>
      </c>
      <c r="AU316" s="248" t="s">
        <v>69</v>
      </c>
      <c r="AV316" s="247" t="s">
        <v>67</v>
      </c>
      <c r="AW316" s="247" t="s">
        <v>25</v>
      </c>
      <c r="AX316" s="247" t="s">
        <v>62</v>
      </c>
      <c r="AY316" s="248" t="s">
        <v>103</v>
      </c>
    </row>
    <row r="317" spans="2:51" s="139" customFormat="1">
      <c r="B317" s="138"/>
      <c r="D317" s="140" t="s">
        <v>112</v>
      </c>
      <c r="E317" s="141" t="s">
        <v>1</v>
      </c>
      <c r="F317" s="142" t="s">
        <v>466</v>
      </c>
      <c r="H317" s="143">
        <v>120.72499999999999</v>
      </c>
      <c r="L317" s="138"/>
      <c r="M317" s="145"/>
      <c r="T317" s="147"/>
      <c r="AT317" s="141" t="s">
        <v>112</v>
      </c>
      <c r="AU317" s="141" t="s">
        <v>69</v>
      </c>
      <c r="AV317" s="139" t="s">
        <v>69</v>
      </c>
      <c r="AW317" s="139" t="s">
        <v>25</v>
      </c>
      <c r="AX317" s="139" t="s">
        <v>62</v>
      </c>
      <c r="AY317" s="141" t="s">
        <v>103</v>
      </c>
    </row>
    <row r="318" spans="2:51" s="247" customFormat="1">
      <c r="B318" s="246"/>
      <c r="D318" s="140" t="s">
        <v>112</v>
      </c>
      <c r="E318" s="248" t="s">
        <v>1</v>
      </c>
      <c r="F318" s="249" t="s">
        <v>455</v>
      </c>
      <c r="H318" s="248" t="s">
        <v>1</v>
      </c>
      <c r="L318" s="246"/>
      <c r="M318" s="250"/>
      <c r="T318" s="251"/>
      <c r="AT318" s="248" t="s">
        <v>112</v>
      </c>
      <c r="AU318" s="248" t="s">
        <v>69</v>
      </c>
      <c r="AV318" s="247" t="s">
        <v>67</v>
      </c>
      <c r="AW318" s="247" t="s">
        <v>25</v>
      </c>
      <c r="AX318" s="247" t="s">
        <v>62</v>
      </c>
      <c r="AY318" s="248" t="s">
        <v>103</v>
      </c>
    </row>
    <row r="319" spans="2:51" s="247" customFormat="1">
      <c r="B319" s="246"/>
      <c r="D319" s="140" t="s">
        <v>112</v>
      </c>
      <c r="E319" s="248" t="s">
        <v>1</v>
      </c>
      <c r="F319" s="249" t="s">
        <v>467</v>
      </c>
      <c r="H319" s="248" t="s">
        <v>1</v>
      </c>
      <c r="L319" s="246"/>
      <c r="M319" s="250"/>
      <c r="T319" s="251"/>
      <c r="AT319" s="248" t="s">
        <v>112</v>
      </c>
      <c r="AU319" s="248" t="s">
        <v>69</v>
      </c>
      <c r="AV319" s="247" t="s">
        <v>67</v>
      </c>
      <c r="AW319" s="247" t="s">
        <v>25</v>
      </c>
      <c r="AX319" s="247" t="s">
        <v>62</v>
      </c>
      <c r="AY319" s="248" t="s">
        <v>103</v>
      </c>
    </row>
    <row r="320" spans="2:51" s="139" customFormat="1">
      <c r="B320" s="138"/>
      <c r="D320" s="140" t="s">
        <v>112</v>
      </c>
      <c r="E320" s="141" t="s">
        <v>1</v>
      </c>
      <c r="F320" s="142" t="s">
        <v>468</v>
      </c>
      <c r="H320" s="143">
        <v>6.8</v>
      </c>
      <c r="L320" s="138"/>
      <c r="M320" s="145"/>
      <c r="T320" s="147"/>
      <c r="AT320" s="141" t="s">
        <v>112</v>
      </c>
      <c r="AU320" s="141" t="s">
        <v>69</v>
      </c>
      <c r="AV320" s="139" t="s">
        <v>69</v>
      </c>
      <c r="AW320" s="139" t="s">
        <v>25</v>
      </c>
      <c r="AX320" s="139" t="s">
        <v>62</v>
      </c>
      <c r="AY320" s="141" t="s">
        <v>103</v>
      </c>
    </row>
    <row r="321" spans="2:65" s="260" customFormat="1">
      <c r="B321" s="259"/>
      <c r="D321" s="140" t="s">
        <v>112</v>
      </c>
      <c r="E321" s="261" t="s">
        <v>1</v>
      </c>
      <c r="F321" s="262" t="s">
        <v>458</v>
      </c>
      <c r="H321" s="263">
        <v>127.52499999999999</v>
      </c>
      <c r="L321" s="259"/>
      <c r="M321" s="264"/>
      <c r="T321" s="265"/>
      <c r="AT321" s="261" t="s">
        <v>112</v>
      </c>
      <c r="AU321" s="261" t="s">
        <v>69</v>
      </c>
      <c r="AV321" s="260" t="s">
        <v>119</v>
      </c>
      <c r="AW321" s="260" t="s">
        <v>25</v>
      </c>
      <c r="AX321" s="260" t="s">
        <v>62</v>
      </c>
      <c r="AY321" s="261" t="s">
        <v>103</v>
      </c>
    </row>
    <row r="322" spans="2:65" s="247" customFormat="1">
      <c r="B322" s="246"/>
      <c r="D322" s="140" t="s">
        <v>112</v>
      </c>
      <c r="E322" s="248" t="s">
        <v>1</v>
      </c>
      <c r="F322" s="249" t="s">
        <v>459</v>
      </c>
      <c r="H322" s="248" t="s">
        <v>1</v>
      </c>
      <c r="L322" s="246"/>
      <c r="M322" s="250"/>
      <c r="T322" s="251"/>
      <c r="AT322" s="248" t="s">
        <v>112</v>
      </c>
      <c r="AU322" s="248" t="s">
        <v>69</v>
      </c>
      <c r="AV322" s="247" t="s">
        <v>67</v>
      </c>
      <c r="AW322" s="247" t="s">
        <v>25</v>
      </c>
      <c r="AX322" s="247" t="s">
        <v>62</v>
      </c>
      <c r="AY322" s="248" t="s">
        <v>103</v>
      </c>
    </row>
    <row r="323" spans="2:65" s="247" customFormat="1">
      <c r="B323" s="246"/>
      <c r="D323" s="140" t="s">
        <v>112</v>
      </c>
      <c r="E323" s="248" t="s">
        <v>1</v>
      </c>
      <c r="F323" s="249" t="s">
        <v>452</v>
      </c>
      <c r="H323" s="248" t="s">
        <v>1</v>
      </c>
      <c r="L323" s="246"/>
      <c r="M323" s="250"/>
      <c r="T323" s="251"/>
      <c r="AT323" s="248" t="s">
        <v>112</v>
      </c>
      <c r="AU323" s="248" t="s">
        <v>69</v>
      </c>
      <c r="AV323" s="247" t="s">
        <v>67</v>
      </c>
      <c r="AW323" s="247" t="s">
        <v>25</v>
      </c>
      <c r="AX323" s="247" t="s">
        <v>62</v>
      </c>
      <c r="AY323" s="248" t="s">
        <v>103</v>
      </c>
    </row>
    <row r="324" spans="2:65" s="247" customFormat="1">
      <c r="B324" s="246"/>
      <c r="D324" s="140" t="s">
        <v>112</v>
      </c>
      <c r="E324" s="248" t="s">
        <v>1</v>
      </c>
      <c r="F324" s="249" t="s">
        <v>469</v>
      </c>
      <c r="H324" s="248" t="s">
        <v>1</v>
      </c>
      <c r="L324" s="246"/>
      <c r="M324" s="250"/>
      <c r="T324" s="251"/>
      <c r="AT324" s="248" t="s">
        <v>112</v>
      </c>
      <c r="AU324" s="248" t="s">
        <v>69</v>
      </c>
      <c r="AV324" s="247" t="s">
        <v>67</v>
      </c>
      <c r="AW324" s="247" t="s">
        <v>25</v>
      </c>
      <c r="AX324" s="247" t="s">
        <v>62</v>
      </c>
      <c r="AY324" s="248" t="s">
        <v>103</v>
      </c>
    </row>
    <row r="325" spans="2:65" s="139" customFormat="1">
      <c r="B325" s="138"/>
      <c r="D325" s="140" t="s">
        <v>112</v>
      </c>
      <c r="E325" s="141" t="s">
        <v>1</v>
      </c>
      <c r="F325" s="142" t="s">
        <v>470</v>
      </c>
      <c r="H325" s="143">
        <v>4.59</v>
      </c>
      <c r="L325" s="138"/>
      <c r="M325" s="145"/>
      <c r="T325" s="147"/>
      <c r="AT325" s="141" t="s">
        <v>112</v>
      </c>
      <c r="AU325" s="141" t="s">
        <v>69</v>
      </c>
      <c r="AV325" s="139" t="s">
        <v>69</v>
      </c>
      <c r="AW325" s="139" t="s">
        <v>25</v>
      </c>
      <c r="AX325" s="139" t="s">
        <v>62</v>
      </c>
      <c r="AY325" s="141" t="s">
        <v>103</v>
      </c>
    </row>
    <row r="326" spans="2:65" s="260" customFormat="1">
      <c r="B326" s="259"/>
      <c r="D326" s="140" t="s">
        <v>112</v>
      </c>
      <c r="E326" s="261" t="s">
        <v>1</v>
      </c>
      <c r="F326" s="262" t="s">
        <v>458</v>
      </c>
      <c r="H326" s="263">
        <v>4.59</v>
      </c>
      <c r="L326" s="259"/>
      <c r="M326" s="264"/>
      <c r="T326" s="265"/>
      <c r="AT326" s="261" t="s">
        <v>112</v>
      </c>
      <c r="AU326" s="261" t="s">
        <v>69</v>
      </c>
      <c r="AV326" s="260" t="s">
        <v>119</v>
      </c>
      <c r="AW326" s="260" t="s">
        <v>25</v>
      </c>
      <c r="AX326" s="260" t="s">
        <v>62</v>
      </c>
      <c r="AY326" s="261" t="s">
        <v>103</v>
      </c>
    </row>
    <row r="327" spans="2:65" s="253" customFormat="1">
      <c r="B327" s="252"/>
      <c r="D327" s="140" t="s">
        <v>112</v>
      </c>
      <c r="E327" s="254" t="s">
        <v>1</v>
      </c>
      <c r="F327" s="255" t="s">
        <v>439</v>
      </c>
      <c r="H327" s="256">
        <v>508.36500000000001</v>
      </c>
      <c r="L327" s="252"/>
      <c r="M327" s="257"/>
      <c r="T327" s="258"/>
      <c r="AT327" s="254" t="s">
        <v>112</v>
      </c>
      <c r="AU327" s="254" t="s">
        <v>69</v>
      </c>
      <c r="AV327" s="253" t="s">
        <v>110</v>
      </c>
      <c r="AW327" s="253" t="s">
        <v>25</v>
      </c>
      <c r="AX327" s="253" t="s">
        <v>67</v>
      </c>
      <c r="AY327" s="254" t="s">
        <v>103</v>
      </c>
    </row>
    <row r="328" spans="2:65" s="186" customFormat="1" ht="16.5" customHeight="1">
      <c r="B328" s="185"/>
      <c r="C328" s="230" t="s">
        <v>145</v>
      </c>
      <c r="D328" s="230" t="s">
        <v>105</v>
      </c>
      <c r="E328" s="231" t="s">
        <v>496</v>
      </c>
      <c r="F328" s="232" t="s">
        <v>497</v>
      </c>
      <c r="G328" s="233" t="s">
        <v>137</v>
      </c>
      <c r="H328" s="234">
        <v>508.36500000000001</v>
      </c>
      <c r="I328" s="172"/>
      <c r="J328" s="235">
        <f>ROUND(I328*H328,2)</f>
        <v>0</v>
      </c>
      <c r="K328" s="232" t="s">
        <v>428</v>
      </c>
      <c r="L328" s="185"/>
      <c r="M328" s="236" t="s">
        <v>1</v>
      </c>
      <c r="N328" s="237" t="s">
        <v>33</v>
      </c>
      <c r="O328" s="238">
        <v>8.3000000000000004E-2</v>
      </c>
      <c r="P328" s="238">
        <f>O328*H328</f>
        <v>42.194295000000004</v>
      </c>
      <c r="Q328" s="238">
        <v>0</v>
      </c>
      <c r="R328" s="238">
        <f>Q328*H328</f>
        <v>0</v>
      </c>
      <c r="S328" s="238">
        <v>0</v>
      </c>
      <c r="T328" s="239">
        <f>S328*H328</f>
        <v>0</v>
      </c>
      <c r="AR328" s="240" t="s">
        <v>110</v>
      </c>
      <c r="AT328" s="240" t="s">
        <v>105</v>
      </c>
      <c r="AU328" s="240" t="s">
        <v>69</v>
      </c>
      <c r="AY328" s="182" t="s">
        <v>103</v>
      </c>
      <c r="BE328" s="241">
        <f>IF(N328="základní",J328,0)</f>
        <v>0</v>
      </c>
      <c r="BF328" s="241">
        <f>IF(N328="snížená",J328,0)</f>
        <v>0</v>
      </c>
      <c r="BG328" s="241">
        <f>IF(N328="zákl. přenesená",J328,0)</f>
        <v>0</v>
      </c>
      <c r="BH328" s="241">
        <f>IF(N328="sníž. přenesená",J328,0)</f>
        <v>0</v>
      </c>
      <c r="BI328" s="241">
        <f>IF(N328="nulová",J328,0)</f>
        <v>0</v>
      </c>
      <c r="BJ328" s="182" t="s">
        <v>67</v>
      </c>
      <c r="BK328" s="241">
        <f>ROUND(I328*H328,2)</f>
        <v>0</v>
      </c>
      <c r="BL328" s="182" t="s">
        <v>110</v>
      </c>
      <c r="BM328" s="240" t="s">
        <v>498</v>
      </c>
    </row>
    <row r="329" spans="2:65" s="186" customFormat="1" ht="19.5">
      <c r="B329" s="185"/>
      <c r="D329" s="140" t="s">
        <v>430</v>
      </c>
      <c r="F329" s="242" t="s">
        <v>499</v>
      </c>
      <c r="L329" s="185"/>
      <c r="M329" s="243"/>
      <c r="T329" s="244"/>
      <c r="AT329" s="182" t="s">
        <v>430</v>
      </c>
      <c r="AU329" s="182" t="s">
        <v>69</v>
      </c>
    </row>
    <row r="330" spans="2:65" s="247" customFormat="1">
      <c r="B330" s="246"/>
      <c r="D330" s="140" t="s">
        <v>112</v>
      </c>
      <c r="E330" s="248" t="s">
        <v>1</v>
      </c>
      <c r="F330" s="249" t="s">
        <v>434</v>
      </c>
      <c r="H330" s="248" t="s">
        <v>1</v>
      </c>
      <c r="L330" s="246"/>
      <c r="M330" s="250"/>
      <c r="T330" s="251"/>
      <c r="AT330" s="248" t="s">
        <v>112</v>
      </c>
      <c r="AU330" s="248" t="s">
        <v>69</v>
      </c>
      <c r="AV330" s="247" t="s">
        <v>67</v>
      </c>
      <c r="AW330" s="247" t="s">
        <v>25</v>
      </c>
      <c r="AX330" s="247" t="s">
        <v>62</v>
      </c>
      <c r="AY330" s="248" t="s">
        <v>103</v>
      </c>
    </row>
    <row r="331" spans="2:65" s="247" customFormat="1">
      <c r="B331" s="246"/>
      <c r="D331" s="140" t="s">
        <v>112</v>
      </c>
      <c r="E331" s="248" t="s">
        <v>1</v>
      </c>
      <c r="F331" s="249" t="s">
        <v>435</v>
      </c>
      <c r="H331" s="248" t="s">
        <v>1</v>
      </c>
      <c r="L331" s="246"/>
      <c r="M331" s="250"/>
      <c r="T331" s="251"/>
      <c r="AT331" s="248" t="s">
        <v>112</v>
      </c>
      <c r="AU331" s="248" t="s">
        <v>69</v>
      </c>
      <c r="AV331" s="247" t="s">
        <v>67</v>
      </c>
      <c r="AW331" s="247" t="s">
        <v>25</v>
      </c>
      <c r="AX331" s="247" t="s">
        <v>62</v>
      </c>
      <c r="AY331" s="248" t="s">
        <v>103</v>
      </c>
    </row>
    <row r="332" spans="2:65" s="247" customFormat="1">
      <c r="B332" s="246"/>
      <c r="D332" s="140" t="s">
        <v>112</v>
      </c>
      <c r="E332" s="248" t="s">
        <v>1</v>
      </c>
      <c r="F332" s="249" t="s">
        <v>436</v>
      </c>
      <c r="H332" s="248" t="s">
        <v>1</v>
      </c>
      <c r="L332" s="246"/>
      <c r="M332" s="250"/>
      <c r="T332" s="251"/>
      <c r="AT332" s="248" t="s">
        <v>112</v>
      </c>
      <c r="AU332" s="248" t="s">
        <v>69</v>
      </c>
      <c r="AV332" s="247" t="s">
        <v>67</v>
      </c>
      <c r="AW332" s="247" t="s">
        <v>25</v>
      </c>
      <c r="AX332" s="247" t="s">
        <v>62</v>
      </c>
      <c r="AY332" s="248" t="s">
        <v>103</v>
      </c>
    </row>
    <row r="333" spans="2:65" s="247" customFormat="1">
      <c r="B333" s="246"/>
      <c r="D333" s="140" t="s">
        <v>112</v>
      </c>
      <c r="E333" s="248" t="s">
        <v>1</v>
      </c>
      <c r="F333" s="249" t="s">
        <v>450</v>
      </c>
      <c r="H333" s="248" t="s">
        <v>1</v>
      </c>
      <c r="L333" s="246"/>
      <c r="M333" s="250"/>
      <c r="T333" s="251"/>
      <c r="AT333" s="248" t="s">
        <v>112</v>
      </c>
      <c r="AU333" s="248" t="s">
        <v>69</v>
      </c>
      <c r="AV333" s="247" t="s">
        <v>67</v>
      </c>
      <c r="AW333" s="247" t="s">
        <v>25</v>
      </c>
      <c r="AX333" s="247" t="s">
        <v>62</v>
      </c>
      <c r="AY333" s="248" t="s">
        <v>103</v>
      </c>
    </row>
    <row r="334" spans="2:65" s="247" customFormat="1">
      <c r="B334" s="246"/>
      <c r="D334" s="140" t="s">
        <v>112</v>
      </c>
      <c r="E334" s="248" t="s">
        <v>1</v>
      </c>
      <c r="F334" s="249" t="s">
        <v>451</v>
      </c>
      <c r="H334" s="248" t="s">
        <v>1</v>
      </c>
      <c r="L334" s="246"/>
      <c r="M334" s="250"/>
      <c r="T334" s="251"/>
      <c r="AT334" s="248" t="s">
        <v>112</v>
      </c>
      <c r="AU334" s="248" t="s">
        <v>69</v>
      </c>
      <c r="AV334" s="247" t="s">
        <v>67</v>
      </c>
      <c r="AW334" s="247" t="s">
        <v>25</v>
      </c>
      <c r="AX334" s="247" t="s">
        <v>62</v>
      </c>
      <c r="AY334" s="248" t="s">
        <v>103</v>
      </c>
    </row>
    <row r="335" spans="2:65" s="247" customFormat="1">
      <c r="B335" s="246"/>
      <c r="D335" s="140" t="s">
        <v>112</v>
      </c>
      <c r="E335" s="248" t="s">
        <v>1</v>
      </c>
      <c r="F335" s="249" t="s">
        <v>452</v>
      </c>
      <c r="H335" s="248" t="s">
        <v>1</v>
      </c>
      <c r="L335" s="246"/>
      <c r="M335" s="250"/>
      <c r="T335" s="251"/>
      <c r="AT335" s="248" t="s">
        <v>112</v>
      </c>
      <c r="AU335" s="248" t="s">
        <v>69</v>
      </c>
      <c r="AV335" s="247" t="s">
        <v>67</v>
      </c>
      <c r="AW335" s="247" t="s">
        <v>25</v>
      </c>
      <c r="AX335" s="247" t="s">
        <v>62</v>
      </c>
      <c r="AY335" s="248" t="s">
        <v>103</v>
      </c>
    </row>
    <row r="336" spans="2:65" s="247" customFormat="1">
      <c r="B336" s="246"/>
      <c r="D336" s="140" t="s">
        <v>112</v>
      </c>
      <c r="E336" s="248" t="s">
        <v>1</v>
      </c>
      <c r="F336" s="249" t="s">
        <v>453</v>
      </c>
      <c r="H336" s="248" t="s">
        <v>1</v>
      </c>
      <c r="L336" s="246"/>
      <c r="M336" s="250"/>
      <c r="T336" s="251"/>
      <c r="AT336" s="248" t="s">
        <v>112</v>
      </c>
      <c r="AU336" s="248" t="s">
        <v>69</v>
      </c>
      <c r="AV336" s="247" t="s">
        <v>67</v>
      </c>
      <c r="AW336" s="247" t="s">
        <v>25</v>
      </c>
      <c r="AX336" s="247" t="s">
        <v>62</v>
      </c>
      <c r="AY336" s="248" t="s">
        <v>103</v>
      </c>
    </row>
    <row r="337" spans="2:51" s="139" customFormat="1">
      <c r="B337" s="138"/>
      <c r="D337" s="140" t="s">
        <v>112</v>
      </c>
      <c r="E337" s="141" t="s">
        <v>1</v>
      </c>
      <c r="F337" s="142" t="s">
        <v>454</v>
      </c>
      <c r="H337" s="143">
        <v>201.5</v>
      </c>
      <c r="L337" s="138"/>
      <c r="M337" s="145"/>
      <c r="T337" s="147"/>
      <c r="AT337" s="141" t="s">
        <v>112</v>
      </c>
      <c r="AU337" s="141" t="s">
        <v>69</v>
      </c>
      <c r="AV337" s="139" t="s">
        <v>69</v>
      </c>
      <c r="AW337" s="139" t="s">
        <v>25</v>
      </c>
      <c r="AX337" s="139" t="s">
        <v>62</v>
      </c>
      <c r="AY337" s="141" t="s">
        <v>103</v>
      </c>
    </row>
    <row r="338" spans="2:51" s="247" customFormat="1">
      <c r="B338" s="246"/>
      <c r="D338" s="140" t="s">
        <v>112</v>
      </c>
      <c r="E338" s="248" t="s">
        <v>1</v>
      </c>
      <c r="F338" s="249" t="s">
        <v>455</v>
      </c>
      <c r="H338" s="248" t="s">
        <v>1</v>
      </c>
      <c r="L338" s="246"/>
      <c r="M338" s="250"/>
      <c r="T338" s="251"/>
      <c r="AT338" s="248" t="s">
        <v>112</v>
      </c>
      <c r="AU338" s="248" t="s">
        <v>69</v>
      </c>
      <c r="AV338" s="247" t="s">
        <v>67</v>
      </c>
      <c r="AW338" s="247" t="s">
        <v>25</v>
      </c>
      <c r="AX338" s="247" t="s">
        <v>62</v>
      </c>
      <c r="AY338" s="248" t="s">
        <v>103</v>
      </c>
    </row>
    <row r="339" spans="2:51" s="247" customFormat="1">
      <c r="B339" s="246"/>
      <c r="D339" s="140" t="s">
        <v>112</v>
      </c>
      <c r="E339" s="248" t="s">
        <v>1</v>
      </c>
      <c r="F339" s="249" t="s">
        <v>456</v>
      </c>
      <c r="H339" s="248" t="s">
        <v>1</v>
      </c>
      <c r="L339" s="246"/>
      <c r="M339" s="250"/>
      <c r="T339" s="251"/>
      <c r="AT339" s="248" t="s">
        <v>112</v>
      </c>
      <c r="AU339" s="248" t="s">
        <v>69</v>
      </c>
      <c r="AV339" s="247" t="s">
        <v>67</v>
      </c>
      <c r="AW339" s="247" t="s">
        <v>25</v>
      </c>
      <c r="AX339" s="247" t="s">
        <v>62</v>
      </c>
      <c r="AY339" s="248" t="s">
        <v>103</v>
      </c>
    </row>
    <row r="340" spans="2:51" s="139" customFormat="1">
      <c r="B340" s="138"/>
      <c r="D340" s="140" t="s">
        <v>112</v>
      </c>
      <c r="E340" s="141" t="s">
        <v>1</v>
      </c>
      <c r="F340" s="142" t="s">
        <v>457</v>
      </c>
      <c r="H340" s="143">
        <v>21.1</v>
      </c>
      <c r="L340" s="138"/>
      <c r="M340" s="145"/>
      <c r="T340" s="147"/>
      <c r="AT340" s="141" t="s">
        <v>112</v>
      </c>
      <c r="AU340" s="141" t="s">
        <v>69</v>
      </c>
      <c r="AV340" s="139" t="s">
        <v>69</v>
      </c>
      <c r="AW340" s="139" t="s">
        <v>25</v>
      </c>
      <c r="AX340" s="139" t="s">
        <v>62</v>
      </c>
      <c r="AY340" s="141" t="s">
        <v>103</v>
      </c>
    </row>
    <row r="341" spans="2:51" s="260" customFormat="1">
      <c r="B341" s="259"/>
      <c r="D341" s="140" t="s">
        <v>112</v>
      </c>
      <c r="E341" s="261" t="s">
        <v>1</v>
      </c>
      <c r="F341" s="262" t="s">
        <v>458</v>
      </c>
      <c r="H341" s="263">
        <v>222.6</v>
      </c>
      <c r="L341" s="259"/>
      <c r="M341" s="264"/>
      <c r="T341" s="265"/>
      <c r="AT341" s="261" t="s">
        <v>112</v>
      </c>
      <c r="AU341" s="261" t="s">
        <v>69</v>
      </c>
      <c r="AV341" s="260" t="s">
        <v>119</v>
      </c>
      <c r="AW341" s="260" t="s">
        <v>25</v>
      </c>
      <c r="AX341" s="260" t="s">
        <v>62</v>
      </c>
      <c r="AY341" s="261" t="s">
        <v>103</v>
      </c>
    </row>
    <row r="342" spans="2:51" s="247" customFormat="1">
      <c r="B342" s="246"/>
      <c r="D342" s="140" t="s">
        <v>112</v>
      </c>
      <c r="E342" s="248" t="s">
        <v>1</v>
      </c>
      <c r="F342" s="249" t="s">
        <v>459</v>
      </c>
      <c r="H342" s="248" t="s">
        <v>1</v>
      </c>
      <c r="L342" s="246"/>
      <c r="M342" s="250"/>
      <c r="T342" s="251"/>
      <c r="AT342" s="248" t="s">
        <v>112</v>
      </c>
      <c r="AU342" s="248" t="s">
        <v>69</v>
      </c>
      <c r="AV342" s="247" t="s">
        <v>67</v>
      </c>
      <c r="AW342" s="247" t="s">
        <v>25</v>
      </c>
      <c r="AX342" s="247" t="s">
        <v>62</v>
      </c>
      <c r="AY342" s="248" t="s">
        <v>103</v>
      </c>
    </row>
    <row r="343" spans="2:51" s="247" customFormat="1">
      <c r="B343" s="246"/>
      <c r="D343" s="140" t="s">
        <v>112</v>
      </c>
      <c r="E343" s="248" t="s">
        <v>1</v>
      </c>
      <c r="F343" s="249" t="s">
        <v>452</v>
      </c>
      <c r="H343" s="248" t="s">
        <v>1</v>
      </c>
      <c r="L343" s="246"/>
      <c r="M343" s="250"/>
      <c r="T343" s="251"/>
      <c r="AT343" s="248" t="s">
        <v>112</v>
      </c>
      <c r="AU343" s="248" t="s">
        <v>69</v>
      </c>
      <c r="AV343" s="247" t="s">
        <v>67</v>
      </c>
      <c r="AW343" s="247" t="s">
        <v>25</v>
      </c>
      <c r="AX343" s="247" t="s">
        <v>62</v>
      </c>
      <c r="AY343" s="248" t="s">
        <v>103</v>
      </c>
    </row>
    <row r="344" spans="2:51" s="247" customFormat="1">
      <c r="B344" s="246"/>
      <c r="D344" s="140" t="s">
        <v>112</v>
      </c>
      <c r="E344" s="248" t="s">
        <v>1</v>
      </c>
      <c r="F344" s="249" t="s">
        <v>460</v>
      </c>
      <c r="H344" s="248" t="s">
        <v>1</v>
      </c>
      <c r="L344" s="246"/>
      <c r="M344" s="250"/>
      <c r="T344" s="251"/>
      <c r="AT344" s="248" t="s">
        <v>112</v>
      </c>
      <c r="AU344" s="248" t="s">
        <v>69</v>
      </c>
      <c r="AV344" s="247" t="s">
        <v>67</v>
      </c>
      <c r="AW344" s="247" t="s">
        <v>25</v>
      </c>
      <c r="AX344" s="247" t="s">
        <v>62</v>
      </c>
      <c r="AY344" s="248" t="s">
        <v>103</v>
      </c>
    </row>
    <row r="345" spans="2:51" s="139" customFormat="1">
      <c r="B345" s="138"/>
      <c r="D345" s="140" t="s">
        <v>112</v>
      </c>
      <c r="E345" s="141" t="s">
        <v>1</v>
      </c>
      <c r="F345" s="142" t="s">
        <v>461</v>
      </c>
      <c r="H345" s="143">
        <v>146.25</v>
      </c>
      <c r="L345" s="138"/>
      <c r="M345" s="145"/>
      <c r="T345" s="147"/>
      <c r="AT345" s="141" t="s">
        <v>112</v>
      </c>
      <c r="AU345" s="141" t="s">
        <v>69</v>
      </c>
      <c r="AV345" s="139" t="s">
        <v>69</v>
      </c>
      <c r="AW345" s="139" t="s">
        <v>25</v>
      </c>
      <c r="AX345" s="139" t="s">
        <v>62</v>
      </c>
      <c r="AY345" s="141" t="s">
        <v>103</v>
      </c>
    </row>
    <row r="346" spans="2:51" s="247" customFormat="1">
      <c r="B346" s="246"/>
      <c r="D346" s="140" t="s">
        <v>112</v>
      </c>
      <c r="E346" s="248" t="s">
        <v>1</v>
      </c>
      <c r="F346" s="249" t="s">
        <v>455</v>
      </c>
      <c r="H346" s="248" t="s">
        <v>1</v>
      </c>
      <c r="L346" s="246"/>
      <c r="M346" s="250"/>
      <c r="T346" s="251"/>
      <c r="AT346" s="248" t="s">
        <v>112</v>
      </c>
      <c r="AU346" s="248" t="s">
        <v>69</v>
      </c>
      <c r="AV346" s="247" t="s">
        <v>67</v>
      </c>
      <c r="AW346" s="247" t="s">
        <v>25</v>
      </c>
      <c r="AX346" s="247" t="s">
        <v>62</v>
      </c>
      <c r="AY346" s="248" t="s">
        <v>103</v>
      </c>
    </row>
    <row r="347" spans="2:51" s="247" customFormat="1">
      <c r="B347" s="246"/>
      <c r="D347" s="140" t="s">
        <v>112</v>
      </c>
      <c r="E347" s="248" t="s">
        <v>1</v>
      </c>
      <c r="F347" s="249" t="s">
        <v>462</v>
      </c>
      <c r="H347" s="248" t="s">
        <v>1</v>
      </c>
      <c r="L347" s="246"/>
      <c r="M347" s="250"/>
      <c r="T347" s="251"/>
      <c r="AT347" s="248" t="s">
        <v>112</v>
      </c>
      <c r="AU347" s="248" t="s">
        <v>69</v>
      </c>
      <c r="AV347" s="247" t="s">
        <v>67</v>
      </c>
      <c r="AW347" s="247" t="s">
        <v>25</v>
      </c>
      <c r="AX347" s="247" t="s">
        <v>62</v>
      </c>
      <c r="AY347" s="248" t="s">
        <v>103</v>
      </c>
    </row>
    <row r="348" spans="2:51" s="139" customFormat="1">
      <c r="B348" s="138"/>
      <c r="D348" s="140" t="s">
        <v>112</v>
      </c>
      <c r="E348" s="141" t="s">
        <v>1</v>
      </c>
      <c r="F348" s="142" t="s">
        <v>463</v>
      </c>
      <c r="H348" s="143">
        <v>7.4</v>
      </c>
      <c r="L348" s="138"/>
      <c r="M348" s="145"/>
      <c r="T348" s="147"/>
      <c r="AT348" s="141" t="s">
        <v>112</v>
      </c>
      <c r="AU348" s="141" t="s">
        <v>69</v>
      </c>
      <c r="AV348" s="139" t="s">
        <v>69</v>
      </c>
      <c r="AW348" s="139" t="s">
        <v>25</v>
      </c>
      <c r="AX348" s="139" t="s">
        <v>62</v>
      </c>
      <c r="AY348" s="141" t="s">
        <v>103</v>
      </c>
    </row>
    <row r="349" spans="2:51" s="260" customFormat="1">
      <c r="B349" s="259"/>
      <c r="D349" s="140" t="s">
        <v>112</v>
      </c>
      <c r="E349" s="261" t="s">
        <v>1</v>
      </c>
      <c r="F349" s="262" t="s">
        <v>458</v>
      </c>
      <c r="H349" s="263">
        <v>153.65</v>
      </c>
      <c r="L349" s="259"/>
      <c r="M349" s="264"/>
      <c r="T349" s="265"/>
      <c r="AT349" s="261" t="s">
        <v>112</v>
      </c>
      <c r="AU349" s="261" t="s">
        <v>69</v>
      </c>
      <c r="AV349" s="260" t="s">
        <v>119</v>
      </c>
      <c r="AW349" s="260" t="s">
        <v>25</v>
      </c>
      <c r="AX349" s="260" t="s">
        <v>62</v>
      </c>
      <c r="AY349" s="261" t="s">
        <v>103</v>
      </c>
    </row>
    <row r="350" spans="2:51" s="247" customFormat="1">
      <c r="B350" s="246"/>
      <c r="D350" s="140" t="s">
        <v>112</v>
      </c>
      <c r="E350" s="248" t="s">
        <v>1</v>
      </c>
      <c r="F350" s="249" t="s">
        <v>464</v>
      </c>
      <c r="H350" s="248" t="s">
        <v>1</v>
      </c>
      <c r="L350" s="246"/>
      <c r="M350" s="250"/>
      <c r="T350" s="251"/>
      <c r="AT350" s="248" t="s">
        <v>112</v>
      </c>
      <c r="AU350" s="248" t="s">
        <v>69</v>
      </c>
      <c r="AV350" s="247" t="s">
        <v>67</v>
      </c>
      <c r="AW350" s="247" t="s">
        <v>25</v>
      </c>
      <c r="AX350" s="247" t="s">
        <v>62</v>
      </c>
      <c r="AY350" s="248" t="s">
        <v>103</v>
      </c>
    </row>
    <row r="351" spans="2:51" s="247" customFormat="1">
      <c r="B351" s="246"/>
      <c r="D351" s="140" t="s">
        <v>112</v>
      </c>
      <c r="E351" s="248" t="s">
        <v>1</v>
      </c>
      <c r="F351" s="249" t="s">
        <v>452</v>
      </c>
      <c r="H351" s="248" t="s">
        <v>1</v>
      </c>
      <c r="L351" s="246"/>
      <c r="M351" s="250"/>
      <c r="T351" s="251"/>
      <c r="AT351" s="248" t="s">
        <v>112</v>
      </c>
      <c r="AU351" s="248" t="s">
        <v>69</v>
      </c>
      <c r="AV351" s="247" t="s">
        <v>67</v>
      </c>
      <c r="AW351" s="247" t="s">
        <v>25</v>
      </c>
      <c r="AX351" s="247" t="s">
        <v>62</v>
      </c>
      <c r="AY351" s="248" t="s">
        <v>103</v>
      </c>
    </row>
    <row r="352" spans="2:51" s="247" customFormat="1">
      <c r="B352" s="246"/>
      <c r="D352" s="140" t="s">
        <v>112</v>
      </c>
      <c r="E352" s="248" t="s">
        <v>1</v>
      </c>
      <c r="F352" s="249" t="s">
        <v>465</v>
      </c>
      <c r="H352" s="248" t="s">
        <v>1</v>
      </c>
      <c r="L352" s="246"/>
      <c r="M352" s="250"/>
      <c r="T352" s="251"/>
      <c r="AT352" s="248" t="s">
        <v>112</v>
      </c>
      <c r="AU352" s="248" t="s">
        <v>69</v>
      </c>
      <c r="AV352" s="247" t="s">
        <v>67</v>
      </c>
      <c r="AW352" s="247" t="s">
        <v>25</v>
      </c>
      <c r="AX352" s="247" t="s">
        <v>62</v>
      </c>
      <c r="AY352" s="248" t="s">
        <v>103</v>
      </c>
    </row>
    <row r="353" spans="2:65" s="139" customFormat="1">
      <c r="B353" s="138"/>
      <c r="D353" s="140" t="s">
        <v>112</v>
      </c>
      <c r="E353" s="141" t="s">
        <v>1</v>
      </c>
      <c r="F353" s="142" t="s">
        <v>466</v>
      </c>
      <c r="H353" s="143">
        <v>120.72499999999999</v>
      </c>
      <c r="L353" s="138"/>
      <c r="M353" s="145"/>
      <c r="T353" s="147"/>
      <c r="AT353" s="141" t="s">
        <v>112</v>
      </c>
      <c r="AU353" s="141" t="s">
        <v>69</v>
      </c>
      <c r="AV353" s="139" t="s">
        <v>69</v>
      </c>
      <c r="AW353" s="139" t="s">
        <v>25</v>
      </c>
      <c r="AX353" s="139" t="s">
        <v>62</v>
      </c>
      <c r="AY353" s="141" t="s">
        <v>103</v>
      </c>
    </row>
    <row r="354" spans="2:65" s="247" customFormat="1">
      <c r="B354" s="246"/>
      <c r="D354" s="140" t="s">
        <v>112</v>
      </c>
      <c r="E354" s="248" t="s">
        <v>1</v>
      </c>
      <c r="F354" s="249" t="s">
        <v>455</v>
      </c>
      <c r="H354" s="248" t="s">
        <v>1</v>
      </c>
      <c r="L354" s="246"/>
      <c r="M354" s="250"/>
      <c r="T354" s="251"/>
      <c r="AT354" s="248" t="s">
        <v>112</v>
      </c>
      <c r="AU354" s="248" t="s">
        <v>69</v>
      </c>
      <c r="AV354" s="247" t="s">
        <v>67</v>
      </c>
      <c r="AW354" s="247" t="s">
        <v>25</v>
      </c>
      <c r="AX354" s="247" t="s">
        <v>62</v>
      </c>
      <c r="AY354" s="248" t="s">
        <v>103</v>
      </c>
    </row>
    <row r="355" spans="2:65" s="247" customFormat="1">
      <c r="B355" s="246"/>
      <c r="D355" s="140" t="s">
        <v>112</v>
      </c>
      <c r="E355" s="248" t="s">
        <v>1</v>
      </c>
      <c r="F355" s="249" t="s">
        <v>467</v>
      </c>
      <c r="H355" s="248" t="s">
        <v>1</v>
      </c>
      <c r="L355" s="246"/>
      <c r="M355" s="250"/>
      <c r="T355" s="251"/>
      <c r="AT355" s="248" t="s">
        <v>112</v>
      </c>
      <c r="AU355" s="248" t="s">
        <v>69</v>
      </c>
      <c r="AV355" s="247" t="s">
        <v>67</v>
      </c>
      <c r="AW355" s="247" t="s">
        <v>25</v>
      </c>
      <c r="AX355" s="247" t="s">
        <v>62</v>
      </c>
      <c r="AY355" s="248" t="s">
        <v>103</v>
      </c>
    </row>
    <row r="356" spans="2:65" s="139" customFormat="1">
      <c r="B356" s="138"/>
      <c r="D356" s="140" t="s">
        <v>112</v>
      </c>
      <c r="E356" s="141" t="s">
        <v>1</v>
      </c>
      <c r="F356" s="142" t="s">
        <v>468</v>
      </c>
      <c r="H356" s="143">
        <v>6.8</v>
      </c>
      <c r="L356" s="138"/>
      <c r="M356" s="145"/>
      <c r="T356" s="147"/>
      <c r="AT356" s="141" t="s">
        <v>112</v>
      </c>
      <c r="AU356" s="141" t="s">
        <v>69</v>
      </c>
      <c r="AV356" s="139" t="s">
        <v>69</v>
      </c>
      <c r="AW356" s="139" t="s">
        <v>25</v>
      </c>
      <c r="AX356" s="139" t="s">
        <v>62</v>
      </c>
      <c r="AY356" s="141" t="s">
        <v>103</v>
      </c>
    </row>
    <row r="357" spans="2:65" s="260" customFormat="1">
      <c r="B357" s="259"/>
      <c r="D357" s="140" t="s">
        <v>112</v>
      </c>
      <c r="E357" s="261" t="s">
        <v>1</v>
      </c>
      <c r="F357" s="262" t="s">
        <v>458</v>
      </c>
      <c r="H357" s="263">
        <v>127.52499999999999</v>
      </c>
      <c r="L357" s="259"/>
      <c r="M357" s="264"/>
      <c r="T357" s="265"/>
      <c r="AT357" s="261" t="s">
        <v>112</v>
      </c>
      <c r="AU357" s="261" t="s">
        <v>69</v>
      </c>
      <c r="AV357" s="260" t="s">
        <v>119</v>
      </c>
      <c r="AW357" s="260" t="s">
        <v>25</v>
      </c>
      <c r="AX357" s="260" t="s">
        <v>62</v>
      </c>
      <c r="AY357" s="261" t="s">
        <v>103</v>
      </c>
    </row>
    <row r="358" spans="2:65" s="247" customFormat="1">
      <c r="B358" s="246"/>
      <c r="D358" s="140" t="s">
        <v>112</v>
      </c>
      <c r="E358" s="248" t="s">
        <v>1</v>
      </c>
      <c r="F358" s="249" t="s">
        <v>459</v>
      </c>
      <c r="H358" s="248" t="s">
        <v>1</v>
      </c>
      <c r="L358" s="246"/>
      <c r="M358" s="250"/>
      <c r="T358" s="251"/>
      <c r="AT358" s="248" t="s">
        <v>112</v>
      </c>
      <c r="AU358" s="248" t="s">
        <v>69</v>
      </c>
      <c r="AV358" s="247" t="s">
        <v>67</v>
      </c>
      <c r="AW358" s="247" t="s">
        <v>25</v>
      </c>
      <c r="AX358" s="247" t="s">
        <v>62</v>
      </c>
      <c r="AY358" s="248" t="s">
        <v>103</v>
      </c>
    </row>
    <row r="359" spans="2:65" s="247" customFormat="1">
      <c r="B359" s="246"/>
      <c r="D359" s="140" t="s">
        <v>112</v>
      </c>
      <c r="E359" s="248" t="s">
        <v>1</v>
      </c>
      <c r="F359" s="249" t="s">
        <v>452</v>
      </c>
      <c r="H359" s="248" t="s">
        <v>1</v>
      </c>
      <c r="L359" s="246"/>
      <c r="M359" s="250"/>
      <c r="T359" s="251"/>
      <c r="AT359" s="248" t="s">
        <v>112</v>
      </c>
      <c r="AU359" s="248" t="s">
        <v>69</v>
      </c>
      <c r="AV359" s="247" t="s">
        <v>67</v>
      </c>
      <c r="AW359" s="247" t="s">
        <v>25</v>
      </c>
      <c r="AX359" s="247" t="s">
        <v>62</v>
      </c>
      <c r="AY359" s="248" t="s">
        <v>103</v>
      </c>
    </row>
    <row r="360" spans="2:65" s="247" customFormat="1">
      <c r="B360" s="246"/>
      <c r="D360" s="140" t="s">
        <v>112</v>
      </c>
      <c r="E360" s="248" t="s">
        <v>1</v>
      </c>
      <c r="F360" s="249" t="s">
        <v>469</v>
      </c>
      <c r="H360" s="248" t="s">
        <v>1</v>
      </c>
      <c r="L360" s="246"/>
      <c r="M360" s="250"/>
      <c r="T360" s="251"/>
      <c r="AT360" s="248" t="s">
        <v>112</v>
      </c>
      <c r="AU360" s="248" t="s">
        <v>69</v>
      </c>
      <c r="AV360" s="247" t="s">
        <v>67</v>
      </c>
      <c r="AW360" s="247" t="s">
        <v>25</v>
      </c>
      <c r="AX360" s="247" t="s">
        <v>62</v>
      </c>
      <c r="AY360" s="248" t="s">
        <v>103</v>
      </c>
    </row>
    <row r="361" spans="2:65" s="139" customFormat="1">
      <c r="B361" s="138"/>
      <c r="D361" s="140" t="s">
        <v>112</v>
      </c>
      <c r="E361" s="141" t="s">
        <v>1</v>
      </c>
      <c r="F361" s="142" t="s">
        <v>470</v>
      </c>
      <c r="H361" s="143">
        <v>4.59</v>
      </c>
      <c r="L361" s="138"/>
      <c r="M361" s="145"/>
      <c r="T361" s="147"/>
      <c r="AT361" s="141" t="s">
        <v>112</v>
      </c>
      <c r="AU361" s="141" t="s">
        <v>69</v>
      </c>
      <c r="AV361" s="139" t="s">
        <v>69</v>
      </c>
      <c r="AW361" s="139" t="s">
        <v>25</v>
      </c>
      <c r="AX361" s="139" t="s">
        <v>62</v>
      </c>
      <c r="AY361" s="141" t="s">
        <v>103</v>
      </c>
    </row>
    <row r="362" spans="2:65" s="260" customFormat="1">
      <c r="B362" s="259"/>
      <c r="D362" s="140" t="s">
        <v>112</v>
      </c>
      <c r="E362" s="261" t="s">
        <v>1</v>
      </c>
      <c r="F362" s="262" t="s">
        <v>458</v>
      </c>
      <c r="H362" s="263">
        <v>4.59</v>
      </c>
      <c r="L362" s="259"/>
      <c r="M362" s="264"/>
      <c r="T362" s="265"/>
      <c r="AT362" s="261" t="s">
        <v>112</v>
      </c>
      <c r="AU362" s="261" t="s">
        <v>69</v>
      </c>
      <c r="AV362" s="260" t="s">
        <v>119</v>
      </c>
      <c r="AW362" s="260" t="s">
        <v>25</v>
      </c>
      <c r="AX362" s="260" t="s">
        <v>62</v>
      </c>
      <c r="AY362" s="261" t="s">
        <v>103</v>
      </c>
    </row>
    <row r="363" spans="2:65" s="253" customFormat="1">
      <c r="B363" s="252"/>
      <c r="D363" s="140" t="s">
        <v>112</v>
      </c>
      <c r="E363" s="254" t="s">
        <v>1</v>
      </c>
      <c r="F363" s="255" t="s">
        <v>439</v>
      </c>
      <c r="H363" s="256">
        <v>508.36500000000001</v>
      </c>
      <c r="L363" s="252"/>
      <c r="M363" s="257"/>
      <c r="T363" s="258"/>
      <c r="AT363" s="254" t="s">
        <v>112</v>
      </c>
      <c r="AU363" s="254" t="s">
        <v>69</v>
      </c>
      <c r="AV363" s="253" t="s">
        <v>110</v>
      </c>
      <c r="AW363" s="253" t="s">
        <v>25</v>
      </c>
      <c r="AX363" s="253" t="s">
        <v>67</v>
      </c>
      <c r="AY363" s="254" t="s">
        <v>103</v>
      </c>
    </row>
    <row r="364" spans="2:65" s="186" customFormat="1" ht="16.5" customHeight="1">
      <c r="B364" s="185"/>
      <c r="C364" s="230" t="s">
        <v>149</v>
      </c>
      <c r="D364" s="230" t="s">
        <v>105</v>
      </c>
      <c r="E364" s="231" t="s">
        <v>500</v>
      </c>
      <c r="F364" s="232" t="s">
        <v>501</v>
      </c>
      <c r="G364" s="233" t="s">
        <v>137</v>
      </c>
      <c r="H364" s="234">
        <v>508.36500000000001</v>
      </c>
      <c r="I364" s="172"/>
      <c r="J364" s="235">
        <f>ROUND(I364*H364,2)</f>
        <v>0</v>
      </c>
      <c r="K364" s="232" t="s">
        <v>428</v>
      </c>
      <c r="L364" s="185"/>
      <c r="M364" s="236" t="s">
        <v>1</v>
      </c>
      <c r="N364" s="237" t="s">
        <v>33</v>
      </c>
      <c r="O364" s="238">
        <v>4.0000000000000001E-3</v>
      </c>
      <c r="P364" s="238">
        <f>O364*H364</f>
        <v>2.0334600000000003</v>
      </c>
      <c r="Q364" s="238">
        <v>0</v>
      </c>
      <c r="R364" s="238">
        <f>Q364*H364</f>
        <v>0</v>
      </c>
      <c r="S364" s="238">
        <v>0</v>
      </c>
      <c r="T364" s="239">
        <f>S364*H364</f>
        <v>0</v>
      </c>
      <c r="AR364" s="240" t="s">
        <v>110</v>
      </c>
      <c r="AT364" s="240" t="s">
        <v>105</v>
      </c>
      <c r="AU364" s="240" t="s">
        <v>69</v>
      </c>
      <c r="AY364" s="182" t="s">
        <v>103</v>
      </c>
      <c r="BE364" s="241">
        <f>IF(N364="základní",J364,0)</f>
        <v>0</v>
      </c>
      <c r="BF364" s="241">
        <f>IF(N364="snížená",J364,0)</f>
        <v>0</v>
      </c>
      <c r="BG364" s="241">
        <f>IF(N364="zákl. přenesená",J364,0)</f>
        <v>0</v>
      </c>
      <c r="BH364" s="241">
        <f>IF(N364="sníž. přenesená",J364,0)</f>
        <v>0</v>
      </c>
      <c r="BI364" s="241">
        <f>IF(N364="nulová",J364,0)</f>
        <v>0</v>
      </c>
      <c r="BJ364" s="182" t="s">
        <v>67</v>
      </c>
      <c r="BK364" s="241">
        <f>ROUND(I364*H364,2)</f>
        <v>0</v>
      </c>
      <c r="BL364" s="182" t="s">
        <v>110</v>
      </c>
      <c r="BM364" s="240" t="s">
        <v>502</v>
      </c>
    </row>
    <row r="365" spans="2:65" s="186" customFormat="1" ht="19.5">
      <c r="B365" s="185"/>
      <c r="D365" s="140" t="s">
        <v>430</v>
      </c>
      <c r="F365" s="242" t="s">
        <v>503</v>
      </c>
      <c r="L365" s="185"/>
      <c r="M365" s="243"/>
      <c r="T365" s="244"/>
      <c r="AT365" s="182" t="s">
        <v>430</v>
      </c>
      <c r="AU365" s="182" t="s">
        <v>69</v>
      </c>
    </row>
    <row r="366" spans="2:65" s="247" customFormat="1">
      <c r="B366" s="246"/>
      <c r="D366" s="140" t="s">
        <v>112</v>
      </c>
      <c r="E366" s="248" t="s">
        <v>1</v>
      </c>
      <c r="F366" s="249" t="s">
        <v>434</v>
      </c>
      <c r="H366" s="248" t="s">
        <v>1</v>
      </c>
      <c r="L366" s="246"/>
      <c r="M366" s="250"/>
      <c r="T366" s="251"/>
      <c r="AT366" s="248" t="s">
        <v>112</v>
      </c>
      <c r="AU366" s="248" t="s">
        <v>69</v>
      </c>
      <c r="AV366" s="247" t="s">
        <v>67</v>
      </c>
      <c r="AW366" s="247" t="s">
        <v>25</v>
      </c>
      <c r="AX366" s="247" t="s">
        <v>62</v>
      </c>
      <c r="AY366" s="248" t="s">
        <v>103</v>
      </c>
    </row>
    <row r="367" spans="2:65" s="247" customFormat="1">
      <c r="B367" s="246"/>
      <c r="D367" s="140" t="s">
        <v>112</v>
      </c>
      <c r="E367" s="248" t="s">
        <v>1</v>
      </c>
      <c r="F367" s="249" t="s">
        <v>435</v>
      </c>
      <c r="H367" s="248" t="s">
        <v>1</v>
      </c>
      <c r="L367" s="246"/>
      <c r="M367" s="250"/>
      <c r="T367" s="251"/>
      <c r="AT367" s="248" t="s">
        <v>112</v>
      </c>
      <c r="AU367" s="248" t="s">
        <v>69</v>
      </c>
      <c r="AV367" s="247" t="s">
        <v>67</v>
      </c>
      <c r="AW367" s="247" t="s">
        <v>25</v>
      </c>
      <c r="AX367" s="247" t="s">
        <v>62</v>
      </c>
      <c r="AY367" s="248" t="s">
        <v>103</v>
      </c>
    </row>
    <row r="368" spans="2:65" s="247" customFormat="1">
      <c r="B368" s="246"/>
      <c r="D368" s="140" t="s">
        <v>112</v>
      </c>
      <c r="E368" s="248" t="s">
        <v>1</v>
      </c>
      <c r="F368" s="249" t="s">
        <v>436</v>
      </c>
      <c r="H368" s="248" t="s">
        <v>1</v>
      </c>
      <c r="L368" s="246"/>
      <c r="M368" s="250"/>
      <c r="T368" s="251"/>
      <c r="AT368" s="248" t="s">
        <v>112</v>
      </c>
      <c r="AU368" s="248" t="s">
        <v>69</v>
      </c>
      <c r="AV368" s="247" t="s">
        <v>67</v>
      </c>
      <c r="AW368" s="247" t="s">
        <v>25</v>
      </c>
      <c r="AX368" s="247" t="s">
        <v>62</v>
      </c>
      <c r="AY368" s="248" t="s">
        <v>103</v>
      </c>
    </row>
    <row r="369" spans="2:51" s="247" customFormat="1">
      <c r="B369" s="246"/>
      <c r="D369" s="140" t="s">
        <v>112</v>
      </c>
      <c r="E369" s="248" t="s">
        <v>1</v>
      </c>
      <c r="F369" s="249" t="s">
        <v>450</v>
      </c>
      <c r="H369" s="248" t="s">
        <v>1</v>
      </c>
      <c r="L369" s="246"/>
      <c r="M369" s="250"/>
      <c r="T369" s="251"/>
      <c r="AT369" s="248" t="s">
        <v>112</v>
      </c>
      <c r="AU369" s="248" t="s">
        <v>69</v>
      </c>
      <c r="AV369" s="247" t="s">
        <v>67</v>
      </c>
      <c r="AW369" s="247" t="s">
        <v>25</v>
      </c>
      <c r="AX369" s="247" t="s">
        <v>62</v>
      </c>
      <c r="AY369" s="248" t="s">
        <v>103</v>
      </c>
    </row>
    <row r="370" spans="2:51" s="247" customFormat="1">
      <c r="B370" s="246"/>
      <c r="D370" s="140" t="s">
        <v>112</v>
      </c>
      <c r="E370" s="248" t="s">
        <v>1</v>
      </c>
      <c r="F370" s="249" t="s">
        <v>451</v>
      </c>
      <c r="H370" s="248" t="s">
        <v>1</v>
      </c>
      <c r="L370" s="246"/>
      <c r="M370" s="250"/>
      <c r="T370" s="251"/>
      <c r="AT370" s="248" t="s">
        <v>112</v>
      </c>
      <c r="AU370" s="248" t="s">
        <v>69</v>
      </c>
      <c r="AV370" s="247" t="s">
        <v>67</v>
      </c>
      <c r="AW370" s="247" t="s">
        <v>25</v>
      </c>
      <c r="AX370" s="247" t="s">
        <v>62</v>
      </c>
      <c r="AY370" s="248" t="s">
        <v>103</v>
      </c>
    </row>
    <row r="371" spans="2:51" s="247" customFormat="1">
      <c r="B371" s="246"/>
      <c r="D371" s="140" t="s">
        <v>112</v>
      </c>
      <c r="E371" s="248" t="s">
        <v>1</v>
      </c>
      <c r="F371" s="249" t="s">
        <v>452</v>
      </c>
      <c r="H371" s="248" t="s">
        <v>1</v>
      </c>
      <c r="L371" s="246"/>
      <c r="M371" s="250"/>
      <c r="T371" s="251"/>
      <c r="AT371" s="248" t="s">
        <v>112</v>
      </c>
      <c r="AU371" s="248" t="s">
        <v>69</v>
      </c>
      <c r="AV371" s="247" t="s">
        <v>67</v>
      </c>
      <c r="AW371" s="247" t="s">
        <v>25</v>
      </c>
      <c r="AX371" s="247" t="s">
        <v>62</v>
      </c>
      <c r="AY371" s="248" t="s">
        <v>103</v>
      </c>
    </row>
    <row r="372" spans="2:51" s="247" customFormat="1">
      <c r="B372" s="246"/>
      <c r="D372" s="140" t="s">
        <v>112</v>
      </c>
      <c r="E372" s="248" t="s">
        <v>1</v>
      </c>
      <c r="F372" s="249" t="s">
        <v>453</v>
      </c>
      <c r="H372" s="248" t="s">
        <v>1</v>
      </c>
      <c r="L372" s="246"/>
      <c r="M372" s="250"/>
      <c r="T372" s="251"/>
      <c r="AT372" s="248" t="s">
        <v>112</v>
      </c>
      <c r="AU372" s="248" t="s">
        <v>69</v>
      </c>
      <c r="AV372" s="247" t="s">
        <v>67</v>
      </c>
      <c r="AW372" s="247" t="s">
        <v>25</v>
      </c>
      <c r="AX372" s="247" t="s">
        <v>62</v>
      </c>
      <c r="AY372" s="248" t="s">
        <v>103</v>
      </c>
    </row>
    <row r="373" spans="2:51" s="139" customFormat="1">
      <c r="B373" s="138"/>
      <c r="D373" s="140" t="s">
        <v>112</v>
      </c>
      <c r="E373" s="141" t="s">
        <v>1</v>
      </c>
      <c r="F373" s="142" t="s">
        <v>454</v>
      </c>
      <c r="H373" s="143">
        <v>201.5</v>
      </c>
      <c r="L373" s="138"/>
      <c r="M373" s="145"/>
      <c r="T373" s="147"/>
      <c r="AT373" s="141" t="s">
        <v>112</v>
      </c>
      <c r="AU373" s="141" t="s">
        <v>69</v>
      </c>
      <c r="AV373" s="139" t="s">
        <v>69</v>
      </c>
      <c r="AW373" s="139" t="s">
        <v>25</v>
      </c>
      <c r="AX373" s="139" t="s">
        <v>62</v>
      </c>
      <c r="AY373" s="141" t="s">
        <v>103</v>
      </c>
    </row>
    <row r="374" spans="2:51" s="247" customFormat="1">
      <c r="B374" s="246"/>
      <c r="D374" s="140" t="s">
        <v>112</v>
      </c>
      <c r="E374" s="248" t="s">
        <v>1</v>
      </c>
      <c r="F374" s="249" t="s">
        <v>455</v>
      </c>
      <c r="H374" s="248" t="s">
        <v>1</v>
      </c>
      <c r="L374" s="246"/>
      <c r="M374" s="250"/>
      <c r="T374" s="251"/>
      <c r="AT374" s="248" t="s">
        <v>112</v>
      </c>
      <c r="AU374" s="248" t="s">
        <v>69</v>
      </c>
      <c r="AV374" s="247" t="s">
        <v>67</v>
      </c>
      <c r="AW374" s="247" t="s">
        <v>25</v>
      </c>
      <c r="AX374" s="247" t="s">
        <v>62</v>
      </c>
      <c r="AY374" s="248" t="s">
        <v>103</v>
      </c>
    </row>
    <row r="375" spans="2:51" s="247" customFormat="1">
      <c r="B375" s="246"/>
      <c r="D375" s="140" t="s">
        <v>112</v>
      </c>
      <c r="E375" s="248" t="s">
        <v>1</v>
      </c>
      <c r="F375" s="249" t="s">
        <v>456</v>
      </c>
      <c r="H375" s="248" t="s">
        <v>1</v>
      </c>
      <c r="L375" s="246"/>
      <c r="M375" s="250"/>
      <c r="T375" s="251"/>
      <c r="AT375" s="248" t="s">
        <v>112</v>
      </c>
      <c r="AU375" s="248" t="s">
        <v>69</v>
      </c>
      <c r="AV375" s="247" t="s">
        <v>67</v>
      </c>
      <c r="AW375" s="247" t="s">
        <v>25</v>
      </c>
      <c r="AX375" s="247" t="s">
        <v>62</v>
      </c>
      <c r="AY375" s="248" t="s">
        <v>103</v>
      </c>
    </row>
    <row r="376" spans="2:51" s="139" customFormat="1">
      <c r="B376" s="138"/>
      <c r="D376" s="140" t="s">
        <v>112</v>
      </c>
      <c r="E376" s="141" t="s">
        <v>1</v>
      </c>
      <c r="F376" s="142" t="s">
        <v>457</v>
      </c>
      <c r="H376" s="143">
        <v>21.1</v>
      </c>
      <c r="L376" s="138"/>
      <c r="M376" s="145"/>
      <c r="T376" s="147"/>
      <c r="AT376" s="141" t="s">
        <v>112</v>
      </c>
      <c r="AU376" s="141" t="s">
        <v>69</v>
      </c>
      <c r="AV376" s="139" t="s">
        <v>69</v>
      </c>
      <c r="AW376" s="139" t="s">
        <v>25</v>
      </c>
      <c r="AX376" s="139" t="s">
        <v>62</v>
      </c>
      <c r="AY376" s="141" t="s">
        <v>103</v>
      </c>
    </row>
    <row r="377" spans="2:51" s="260" customFormat="1">
      <c r="B377" s="259"/>
      <c r="D377" s="140" t="s">
        <v>112</v>
      </c>
      <c r="E377" s="261" t="s">
        <v>1</v>
      </c>
      <c r="F377" s="262" t="s">
        <v>458</v>
      </c>
      <c r="H377" s="263">
        <v>222.6</v>
      </c>
      <c r="L377" s="259"/>
      <c r="M377" s="264"/>
      <c r="T377" s="265"/>
      <c r="AT377" s="261" t="s">
        <v>112</v>
      </c>
      <c r="AU377" s="261" t="s">
        <v>69</v>
      </c>
      <c r="AV377" s="260" t="s">
        <v>119</v>
      </c>
      <c r="AW377" s="260" t="s">
        <v>25</v>
      </c>
      <c r="AX377" s="260" t="s">
        <v>62</v>
      </c>
      <c r="AY377" s="261" t="s">
        <v>103</v>
      </c>
    </row>
    <row r="378" spans="2:51" s="247" customFormat="1">
      <c r="B378" s="246"/>
      <c r="D378" s="140" t="s">
        <v>112</v>
      </c>
      <c r="E378" s="248" t="s">
        <v>1</v>
      </c>
      <c r="F378" s="249" t="s">
        <v>459</v>
      </c>
      <c r="H378" s="248" t="s">
        <v>1</v>
      </c>
      <c r="L378" s="246"/>
      <c r="M378" s="250"/>
      <c r="T378" s="251"/>
      <c r="AT378" s="248" t="s">
        <v>112</v>
      </c>
      <c r="AU378" s="248" t="s">
        <v>69</v>
      </c>
      <c r="AV378" s="247" t="s">
        <v>67</v>
      </c>
      <c r="AW378" s="247" t="s">
        <v>25</v>
      </c>
      <c r="AX378" s="247" t="s">
        <v>62</v>
      </c>
      <c r="AY378" s="248" t="s">
        <v>103</v>
      </c>
    </row>
    <row r="379" spans="2:51" s="247" customFormat="1">
      <c r="B379" s="246"/>
      <c r="D379" s="140" t="s">
        <v>112</v>
      </c>
      <c r="E379" s="248" t="s">
        <v>1</v>
      </c>
      <c r="F379" s="249" t="s">
        <v>452</v>
      </c>
      <c r="H379" s="248" t="s">
        <v>1</v>
      </c>
      <c r="L379" s="246"/>
      <c r="M379" s="250"/>
      <c r="T379" s="251"/>
      <c r="AT379" s="248" t="s">
        <v>112</v>
      </c>
      <c r="AU379" s="248" t="s">
        <v>69</v>
      </c>
      <c r="AV379" s="247" t="s">
        <v>67</v>
      </c>
      <c r="AW379" s="247" t="s">
        <v>25</v>
      </c>
      <c r="AX379" s="247" t="s">
        <v>62</v>
      </c>
      <c r="AY379" s="248" t="s">
        <v>103</v>
      </c>
    </row>
    <row r="380" spans="2:51" s="247" customFormat="1">
      <c r="B380" s="246"/>
      <c r="D380" s="140" t="s">
        <v>112</v>
      </c>
      <c r="E380" s="248" t="s">
        <v>1</v>
      </c>
      <c r="F380" s="249" t="s">
        <v>460</v>
      </c>
      <c r="H380" s="248" t="s">
        <v>1</v>
      </c>
      <c r="L380" s="246"/>
      <c r="M380" s="250"/>
      <c r="T380" s="251"/>
      <c r="AT380" s="248" t="s">
        <v>112</v>
      </c>
      <c r="AU380" s="248" t="s">
        <v>69</v>
      </c>
      <c r="AV380" s="247" t="s">
        <v>67</v>
      </c>
      <c r="AW380" s="247" t="s">
        <v>25</v>
      </c>
      <c r="AX380" s="247" t="s">
        <v>62</v>
      </c>
      <c r="AY380" s="248" t="s">
        <v>103</v>
      </c>
    </row>
    <row r="381" spans="2:51" s="139" customFormat="1">
      <c r="B381" s="138"/>
      <c r="D381" s="140" t="s">
        <v>112</v>
      </c>
      <c r="E381" s="141" t="s">
        <v>1</v>
      </c>
      <c r="F381" s="142" t="s">
        <v>461</v>
      </c>
      <c r="H381" s="143">
        <v>146.25</v>
      </c>
      <c r="L381" s="138"/>
      <c r="M381" s="145"/>
      <c r="T381" s="147"/>
      <c r="AT381" s="141" t="s">
        <v>112</v>
      </c>
      <c r="AU381" s="141" t="s">
        <v>69</v>
      </c>
      <c r="AV381" s="139" t="s">
        <v>69</v>
      </c>
      <c r="AW381" s="139" t="s">
        <v>25</v>
      </c>
      <c r="AX381" s="139" t="s">
        <v>62</v>
      </c>
      <c r="AY381" s="141" t="s">
        <v>103</v>
      </c>
    </row>
    <row r="382" spans="2:51" s="247" customFormat="1">
      <c r="B382" s="246"/>
      <c r="D382" s="140" t="s">
        <v>112</v>
      </c>
      <c r="E382" s="248" t="s">
        <v>1</v>
      </c>
      <c r="F382" s="249" t="s">
        <v>455</v>
      </c>
      <c r="H382" s="248" t="s">
        <v>1</v>
      </c>
      <c r="L382" s="246"/>
      <c r="M382" s="250"/>
      <c r="T382" s="251"/>
      <c r="AT382" s="248" t="s">
        <v>112</v>
      </c>
      <c r="AU382" s="248" t="s">
        <v>69</v>
      </c>
      <c r="AV382" s="247" t="s">
        <v>67</v>
      </c>
      <c r="AW382" s="247" t="s">
        <v>25</v>
      </c>
      <c r="AX382" s="247" t="s">
        <v>62</v>
      </c>
      <c r="AY382" s="248" t="s">
        <v>103</v>
      </c>
    </row>
    <row r="383" spans="2:51" s="247" customFormat="1">
      <c r="B383" s="246"/>
      <c r="D383" s="140" t="s">
        <v>112</v>
      </c>
      <c r="E383" s="248" t="s">
        <v>1</v>
      </c>
      <c r="F383" s="249" t="s">
        <v>462</v>
      </c>
      <c r="H383" s="248" t="s">
        <v>1</v>
      </c>
      <c r="L383" s="246"/>
      <c r="M383" s="250"/>
      <c r="T383" s="251"/>
      <c r="AT383" s="248" t="s">
        <v>112</v>
      </c>
      <c r="AU383" s="248" t="s">
        <v>69</v>
      </c>
      <c r="AV383" s="247" t="s">
        <v>67</v>
      </c>
      <c r="AW383" s="247" t="s">
        <v>25</v>
      </c>
      <c r="AX383" s="247" t="s">
        <v>62</v>
      </c>
      <c r="AY383" s="248" t="s">
        <v>103</v>
      </c>
    </row>
    <row r="384" spans="2:51" s="139" customFormat="1">
      <c r="B384" s="138"/>
      <c r="D384" s="140" t="s">
        <v>112</v>
      </c>
      <c r="E384" s="141" t="s">
        <v>1</v>
      </c>
      <c r="F384" s="142" t="s">
        <v>463</v>
      </c>
      <c r="H384" s="143">
        <v>7.4</v>
      </c>
      <c r="L384" s="138"/>
      <c r="M384" s="145"/>
      <c r="T384" s="147"/>
      <c r="AT384" s="141" t="s">
        <v>112</v>
      </c>
      <c r="AU384" s="141" t="s">
        <v>69</v>
      </c>
      <c r="AV384" s="139" t="s">
        <v>69</v>
      </c>
      <c r="AW384" s="139" t="s">
        <v>25</v>
      </c>
      <c r="AX384" s="139" t="s">
        <v>62</v>
      </c>
      <c r="AY384" s="141" t="s">
        <v>103</v>
      </c>
    </row>
    <row r="385" spans="2:65" s="260" customFormat="1">
      <c r="B385" s="259"/>
      <c r="D385" s="140" t="s">
        <v>112</v>
      </c>
      <c r="E385" s="261" t="s">
        <v>1</v>
      </c>
      <c r="F385" s="262" t="s">
        <v>458</v>
      </c>
      <c r="H385" s="263">
        <v>153.65</v>
      </c>
      <c r="L385" s="259"/>
      <c r="M385" s="264"/>
      <c r="T385" s="265"/>
      <c r="AT385" s="261" t="s">
        <v>112</v>
      </c>
      <c r="AU385" s="261" t="s">
        <v>69</v>
      </c>
      <c r="AV385" s="260" t="s">
        <v>119</v>
      </c>
      <c r="AW385" s="260" t="s">
        <v>25</v>
      </c>
      <c r="AX385" s="260" t="s">
        <v>62</v>
      </c>
      <c r="AY385" s="261" t="s">
        <v>103</v>
      </c>
    </row>
    <row r="386" spans="2:65" s="247" customFormat="1">
      <c r="B386" s="246"/>
      <c r="D386" s="140" t="s">
        <v>112</v>
      </c>
      <c r="E386" s="248" t="s">
        <v>1</v>
      </c>
      <c r="F386" s="249" t="s">
        <v>464</v>
      </c>
      <c r="H386" s="248" t="s">
        <v>1</v>
      </c>
      <c r="L386" s="246"/>
      <c r="M386" s="250"/>
      <c r="T386" s="251"/>
      <c r="AT386" s="248" t="s">
        <v>112</v>
      </c>
      <c r="AU386" s="248" t="s">
        <v>69</v>
      </c>
      <c r="AV386" s="247" t="s">
        <v>67</v>
      </c>
      <c r="AW386" s="247" t="s">
        <v>25</v>
      </c>
      <c r="AX386" s="247" t="s">
        <v>62</v>
      </c>
      <c r="AY386" s="248" t="s">
        <v>103</v>
      </c>
    </row>
    <row r="387" spans="2:65" s="247" customFormat="1">
      <c r="B387" s="246"/>
      <c r="D387" s="140" t="s">
        <v>112</v>
      </c>
      <c r="E387" s="248" t="s">
        <v>1</v>
      </c>
      <c r="F387" s="249" t="s">
        <v>452</v>
      </c>
      <c r="H387" s="248" t="s">
        <v>1</v>
      </c>
      <c r="L387" s="246"/>
      <c r="M387" s="250"/>
      <c r="T387" s="251"/>
      <c r="AT387" s="248" t="s">
        <v>112</v>
      </c>
      <c r="AU387" s="248" t="s">
        <v>69</v>
      </c>
      <c r="AV387" s="247" t="s">
        <v>67</v>
      </c>
      <c r="AW387" s="247" t="s">
        <v>25</v>
      </c>
      <c r="AX387" s="247" t="s">
        <v>62</v>
      </c>
      <c r="AY387" s="248" t="s">
        <v>103</v>
      </c>
    </row>
    <row r="388" spans="2:65" s="247" customFormat="1">
      <c r="B388" s="246"/>
      <c r="D388" s="140" t="s">
        <v>112</v>
      </c>
      <c r="E388" s="248" t="s">
        <v>1</v>
      </c>
      <c r="F388" s="249" t="s">
        <v>465</v>
      </c>
      <c r="H388" s="248" t="s">
        <v>1</v>
      </c>
      <c r="L388" s="246"/>
      <c r="M388" s="250"/>
      <c r="T388" s="251"/>
      <c r="AT388" s="248" t="s">
        <v>112</v>
      </c>
      <c r="AU388" s="248" t="s">
        <v>69</v>
      </c>
      <c r="AV388" s="247" t="s">
        <v>67</v>
      </c>
      <c r="AW388" s="247" t="s">
        <v>25</v>
      </c>
      <c r="AX388" s="247" t="s">
        <v>62</v>
      </c>
      <c r="AY388" s="248" t="s">
        <v>103</v>
      </c>
    </row>
    <row r="389" spans="2:65" s="139" customFormat="1">
      <c r="B389" s="138"/>
      <c r="D389" s="140" t="s">
        <v>112</v>
      </c>
      <c r="E389" s="141" t="s">
        <v>1</v>
      </c>
      <c r="F389" s="142" t="s">
        <v>466</v>
      </c>
      <c r="H389" s="143">
        <v>120.72499999999999</v>
      </c>
      <c r="L389" s="138"/>
      <c r="M389" s="145"/>
      <c r="T389" s="147"/>
      <c r="AT389" s="141" t="s">
        <v>112</v>
      </c>
      <c r="AU389" s="141" t="s">
        <v>69</v>
      </c>
      <c r="AV389" s="139" t="s">
        <v>69</v>
      </c>
      <c r="AW389" s="139" t="s">
        <v>25</v>
      </c>
      <c r="AX389" s="139" t="s">
        <v>62</v>
      </c>
      <c r="AY389" s="141" t="s">
        <v>103</v>
      </c>
    </row>
    <row r="390" spans="2:65" s="247" customFormat="1">
      <c r="B390" s="246"/>
      <c r="D390" s="140" t="s">
        <v>112</v>
      </c>
      <c r="E390" s="248" t="s">
        <v>1</v>
      </c>
      <c r="F390" s="249" t="s">
        <v>455</v>
      </c>
      <c r="H390" s="248" t="s">
        <v>1</v>
      </c>
      <c r="L390" s="246"/>
      <c r="M390" s="250"/>
      <c r="T390" s="251"/>
      <c r="AT390" s="248" t="s">
        <v>112</v>
      </c>
      <c r="AU390" s="248" t="s">
        <v>69</v>
      </c>
      <c r="AV390" s="247" t="s">
        <v>67</v>
      </c>
      <c r="AW390" s="247" t="s">
        <v>25</v>
      </c>
      <c r="AX390" s="247" t="s">
        <v>62</v>
      </c>
      <c r="AY390" s="248" t="s">
        <v>103</v>
      </c>
    </row>
    <row r="391" spans="2:65" s="247" customFormat="1">
      <c r="B391" s="246"/>
      <c r="D391" s="140" t="s">
        <v>112</v>
      </c>
      <c r="E391" s="248" t="s">
        <v>1</v>
      </c>
      <c r="F391" s="249" t="s">
        <v>467</v>
      </c>
      <c r="H391" s="248" t="s">
        <v>1</v>
      </c>
      <c r="L391" s="246"/>
      <c r="M391" s="250"/>
      <c r="T391" s="251"/>
      <c r="AT391" s="248" t="s">
        <v>112</v>
      </c>
      <c r="AU391" s="248" t="s">
        <v>69</v>
      </c>
      <c r="AV391" s="247" t="s">
        <v>67</v>
      </c>
      <c r="AW391" s="247" t="s">
        <v>25</v>
      </c>
      <c r="AX391" s="247" t="s">
        <v>62</v>
      </c>
      <c r="AY391" s="248" t="s">
        <v>103</v>
      </c>
    </row>
    <row r="392" spans="2:65" s="139" customFormat="1">
      <c r="B392" s="138"/>
      <c r="D392" s="140" t="s">
        <v>112</v>
      </c>
      <c r="E392" s="141" t="s">
        <v>1</v>
      </c>
      <c r="F392" s="142" t="s">
        <v>468</v>
      </c>
      <c r="H392" s="143">
        <v>6.8</v>
      </c>
      <c r="L392" s="138"/>
      <c r="M392" s="145"/>
      <c r="T392" s="147"/>
      <c r="AT392" s="141" t="s">
        <v>112</v>
      </c>
      <c r="AU392" s="141" t="s">
        <v>69</v>
      </c>
      <c r="AV392" s="139" t="s">
        <v>69</v>
      </c>
      <c r="AW392" s="139" t="s">
        <v>25</v>
      </c>
      <c r="AX392" s="139" t="s">
        <v>62</v>
      </c>
      <c r="AY392" s="141" t="s">
        <v>103</v>
      </c>
    </row>
    <row r="393" spans="2:65" s="260" customFormat="1">
      <c r="B393" s="259"/>
      <c r="D393" s="140" t="s">
        <v>112</v>
      </c>
      <c r="E393" s="261" t="s">
        <v>1</v>
      </c>
      <c r="F393" s="262" t="s">
        <v>458</v>
      </c>
      <c r="H393" s="263">
        <v>127.52499999999999</v>
      </c>
      <c r="L393" s="259"/>
      <c r="M393" s="264"/>
      <c r="T393" s="265"/>
      <c r="AT393" s="261" t="s">
        <v>112</v>
      </c>
      <c r="AU393" s="261" t="s">
        <v>69</v>
      </c>
      <c r="AV393" s="260" t="s">
        <v>119</v>
      </c>
      <c r="AW393" s="260" t="s">
        <v>25</v>
      </c>
      <c r="AX393" s="260" t="s">
        <v>62</v>
      </c>
      <c r="AY393" s="261" t="s">
        <v>103</v>
      </c>
    </row>
    <row r="394" spans="2:65" s="247" customFormat="1">
      <c r="B394" s="246"/>
      <c r="D394" s="140" t="s">
        <v>112</v>
      </c>
      <c r="E394" s="248" t="s">
        <v>1</v>
      </c>
      <c r="F394" s="249" t="s">
        <v>459</v>
      </c>
      <c r="H394" s="248" t="s">
        <v>1</v>
      </c>
      <c r="L394" s="246"/>
      <c r="M394" s="250"/>
      <c r="T394" s="251"/>
      <c r="AT394" s="248" t="s">
        <v>112</v>
      </c>
      <c r="AU394" s="248" t="s">
        <v>69</v>
      </c>
      <c r="AV394" s="247" t="s">
        <v>67</v>
      </c>
      <c r="AW394" s="247" t="s">
        <v>25</v>
      </c>
      <c r="AX394" s="247" t="s">
        <v>62</v>
      </c>
      <c r="AY394" s="248" t="s">
        <v>103</v>
      </c>
    </row>
    <row r="395" spans="2:65" s="247" customFormat="1">
      <c r="B395" s="246"/>
      <c r="D395" s="140" t="s">
        <v>112</v>
      </c>
      <c r="E395" s="248" t="s">
        <v>1</v>
      </c>
      <c r="F395" s="249" t="s">
        <v>452</v>
      </c>
      <c r="H395" s="248" t="s">
        <v>1</v>
      </c>
      <c r="L395" s="246"/>
      <c r="M395" s="250"/>
      <c r="T395" s="251"/>
      <c r="AT395" s="248" t="s">
        <v>112</v>
      </c>
      <c r="AU395" s="248" t="s">
        <v>69</v>
      </c>
      <c r="AV395" s="247" t="s">
        <v>67</v>
      </c>
      <c r="AW395" s="247" t="s">
        <v>25</v>
      </c>
      <c r="AX395" s="247" t="s">
        <v>62</v>
      </c>
      <c r="AY395" s="248" t="s">
        <v>103</v>
      </c>
    </row>
    <row r="396" spans="2:65" s="247" customFormat="1">
      <c r="B396" s="246"/>
      <c r="D396" s="140" t="s">
        <v>112</v>
      </c>
      <c r="E396" s="248" t="s">
        <v>1</v>
      </c>
      <c r="F396" s="249" t="s">
        <v>469</v>
      </c>
      <c r="H396" s="248" t="s">
        <v>1</v>
      </c>
      <c r="L396" s="246"/>
      <c r="M396" s="250"/>
      <c r="T396" s="251"/>
      <c r="AT396" s="248" t="s">
        <v>112</v>
      </c>
      <c r="AU396" s="248" t="s">
        <v>69</v>
      </c>
      <c r="AV396" s="247" t="s">
        <v>67</v>
      </c>
      <c r="AW396" s="247" t="s">
        <v>25</v>
      </c>
      <c r="AX396" s="247" t="s">
        <v>62</v>
      </c>
      <c r="AY396" s="248" t="s">
        <v>103</v>
      </c>
    </row>
    <row r="397" spans="2:65" s="139" customFormat="1">
      <c r="B397" s="138"/>
      <c r="D397" s="140" t="s">
        <v>112</v>
      </c>
      <c r="E397" s="141" t="s">
        <v>1</v>
      </c>
      <c r="F397" s="142" t="s">
        <v>470</v>
      </c>
      <c r="H397" s="143">
        <v>4.59</v>
      </c>
      <c r="L397" s="138"/>
      <c r="M397" s="145"/>
      <c r="T397" s="147"/>
      <c r="AT397" s="141" t="s">
        <v>112</v>
      </c>
      <c r="AU397" s="141" t="s">
        <v>69</v>
      </c>
      <c r="AV397" s="139" t="s">
        <v>69</v>
      </c>
      <c r="AW397" s="139" t="s">
        <v>25</v>
      </c>
      <c r="AX397" s="139" t="s">
        <v>62</v>
      </c>
      <c r="AY397" s="141" t="s">
        <v>103</v>
      </c>
    </row>
    <row r="398" spans="2:65" s="260" customFormat="1">
      <c r="B398" s="259"/>
      <c r="D398" s="140" t="s">
        <v>112</v>
      </c>
      <c r="E398" s="261" t="s">
        <v>1</v>
      </c>
      <c r="F398" s="262" t="s">
        <v>458</v>
      </c>
      <c r="H398" s="263">
        <v>4.59</v>
      </c>
      <c r="L398" s="259"/>
      <c r="M398" s="264"/>
      <c r="T398" s="265"/>
      <c r="AT398" s="261" t="s">
        <v>112</v>
      </c>
      <c r="AU398" s="261" t="s">
        <v>69</v>
      </c>
      <c r="AV398" s="260" t="s">
        <v>119</v>
      </c>
      <c r="AW398" s="260" t="s">
        <v>25</v>
      </c>
      <c r="AX398" s="260" t="s">
        <v>62</v>
      </c>
      <c r="AY398" s="261" t="s">
        <v>103</v>
      </c>
    </row>
    <row r="399" spans="2:65" s="253" customFormat="1">
      <c r="B399" s="252"/>
      <c r="D399" s="140" t="s">
        <v>112</v>
      </c>
      <c r="E399" s="254" t="s">
        <v>1</v>
      </c>
      <c r="F399" s="255" t="s">
        <v>439</v>
      </c>
      <c r="H399" s="256">
        <v>508.36500000000001</v>
      </c>
      <c r="L399" s="252"/>
      <c r="M399" s="257"/>
      <c r="T399" s="258"/>
      <c r="AT399" s="254" t="s">
        <v>112</v>
      </c>
      <c r="AU399" s="254" t="s">
        <v>69</v>
      </c>
      <c r="AV399" s="253" t="s">
        <v>110</v>
      </c>
      <c r="AW399" s="253" t="s">
        <v>25</v>
      </c>
      <c r="AX399" s="253" t="s">
        <v>67</v>
      </c>
      <c r="AY399" s="254" t="s">
        <v>103</v>
      </c>
    </row>
    <row r="400" spans="2:65" s="186" customFormat="1" ht="16.5" customHeight="1">
      <c r="B400" s="185"/>
      <c r="C400" s="230" t="s">
        <v>153</v>
      </c>
      <c r="D400" s="230" t="s">
        <v>105</v>
      </c>
      <c r="E400" s="231" t="s">
        <v>504</v>
      </c>
      <c r="F400" s="232" t="s">
        <v>505</v>
      </c>
      <c r="G400" s="233" t="s">
        <v>137</v>
      </c>
      <c r="H400" s="234">
        <v>508.36500000000001</v>
      </c>
      <c r="I400" s="172"/>
      <c r="J400" s="235">
        <f>ROUND(I400*H400,2)</f>
        <v>0</v>
      </c>
      <c r="K400" s="232" t="s">
        <v>428</v>
      </c>
      <c r="L400" s="185"/>
      <c r="M400" s="236" t="s">
        <v>1</v>
      </c>
      <c r="N400" s="237" t="s">
        <v>33</v>
      </c>
      <c r="O400" s="238">
        <v>9.7000000000000003E-2</v>
      </c>
      <c r="P400" s="238">
        <f>O400*H400</f>
        <v>49.311405000000001</v>
      </c>
      <c r="Q400" s="238">
        <v>0</v>
      </c>
      <c r="R400" s="238">
        <f>Q400*H400</f>
        <v>0</v>
      </c>
      <c r="S400" s="238">
        <v>0</v>
      </c>
      <c r="T400" s="239">
        <f>S400*H400</f>
        <v>0</v>
      </c>
      <c r="AR400" s="240" t="s">
        <v>110</v>
      </c>
      <c r="AT400" s="240" t="s">
        <v>105</v>
      </c>
      <c r="AU400" s="240" t="s">
        <v>69</v>
      </c>
      <c r="AY400" s="182" t="s">
        <v>103</v>
      </c>
      <c r="BE400" s="241">
        <f>IF(N400="základní",J400,0)</f>
        <v>0</v>
      </c>
      <c r="BF400" s="241">
        <f>IF(N400="snížená",J400,0)</f>
        <v>0</v>
      </c>
      <c r="BG400" s="241">
        <f>IF(N400="zákl. přenesená",J400,0)</f>
        <v>0</v>
      </c>
      <c r="BH400" s="241">
        <f>IF(N400="sníž. přenesená",J400,0)</f>
        <v>0</v>
      </c>
      <c r="BI400" s="241">
        <f>IF(N400="nulová",J400,0)</f>
        <v>0</v>
      </c>
      <c r="BJ400" s="182" t="s">
        <v>67</v>
      </c>
      <c r="BK400" s="241">
        <f>ROUND(I400*H400,2)</f>
        <v>0</v>
      </c>
      <c r="BL400" s="182" t="s">
        <v>110</v>
      </c>
      <c r="BM400" s="240" t="s">
        <v>506</v>
      </c>
    </row>
    <row r="401" spans="2:51" s="186" customFormat="1">
      <c r="B401" s="185"/>
      <c r="D401" s="140" t="s">
        <v>430</v>
      </c>
      <c r="F401" s="242" t="s">
        <v>507</v>
      </c>
      <c r="L401" s="185"/>
      <c r="M401" s="243"/>
      <c r="T401" s="244"/>
      <c r="AT401" s="182" t="s">
        <v>430</v>
      </c>
      <c r="AU401" s="182" t="s">
        <v>69</v>
      </c>
    </row>
    <row r="402" spans="2:51" s="247" customFormat="1">
      <c r="B402" s="246"/>
      <c r="D402" s="140" t="s">
        <v>112</v>
      </c>
      <c r="E402" s="248" t="s">
        <v>1</v>
      </c>
      <c r="F402" s="249" t="s">
        <v>434</v>
      </c>
      <c r="H402" s="248" t="s">
        <v>1</v>
      </c>
      <c r="L402" s="246"/>
      <c r="M402" s="250"/>
      <c r="T402" s="251"/>
      <c r="AT402" s="248" t="s">
        <v>112</v>
      </c>
      <c r="AU402" s="248" t="s">
        <v>69</v>
      </c>
      <c r="AV402" s="247" t="s">
        <v>67</v>
      </c>
      <c r="AW402" s="247" t="s">
        <v>25</v>
      </c>
      <c r="AX402" s="247" t="s">
        <v>62</v>
      </c>
      <c r="AY402" s="248" t="s">
        <v>103</v>
      </c>
    </row>
    <row r="403" spans="2:51" s="247" customFormat="1">
      <c r="B403" s="246"/>
      <c r="D403" s="140" t="s">
        <v>112</v>
      </c>
      <c r="E403" s="248" t="s">
        <v>1</v>
      </c>
      <c r="F403" s="249" t="s">
        <v>435</v>
      </c>
      <c r="H403" s="248" t="s">
        <v>1</v>
      </c>
      <c r="L403" s="246"/>
      <c r="M403" s="250"/>
      <c r="T403" s="251"/>
      <c r="AT403" s="248" t="s">
        <v>112</v>
      </c>
      <c r="AU403" s="248" t="s">
        <v>69</v>
      </c>
      <c r="AV403" s="247" t="s">
        <v>67</v>
      </c>
      <c r="AW403" s="247" t="s">
        <v>25</v>
      </c>
      <c r="AX403" s="247" t="s">
        <v>62</v>
      </c>
      <c r="AY403" s="248" t="s">
        <v>103</v>
      </c>
    </row>
    <row r="404" spans="2:51" s="247" customFormat="1">
      <c r="B404" s="246"/>
      <c r="D404" s="140" t="s">
        <v>112</v>
      </c>
      <c r="E404" s="248" t="s">
        <v>1</v>
      </c>
      <c r="F404" s="249" t="s">
        <v>436</v>
      </c>
      <c r="H404" s="248" t="s">
        <v>1</v>
      </c>
      <c r="L404" s="246"/>
      <c r="M404" s="250"/>
      <c r="T404" s="251"/>
      <c r="AT404" s="248" t="s">
        <v>112</v>
      </c>
      <c r="AU404" s="248" t="s">
        <v>69</v>
      </c>
      <c r="AV404" s="247" t="s">
        <v>67</v>
      </c>
      <c r="AW404" s="247" t="s">
        <v>25</v>
      </c>
      <c r="AX404" s="247" t="s">
        <v>62</v>
      </c>
      <c r="AY404" s="248" t="s">
        <v>103</v>
      </c>
    </row>
    <row r="405" spans="2:51" s="247" customFormat="1">
      <c r="B405" s="246"/>
      <c r="D405" s="140" t="s">
        <v>112</v>
      </c>
      <c r="E405" s="248" t="s">
        <v>1</v>
      </c>
      <c r="F405" s="249" t="s">
        <v>450</v>
      </c>
      <c r="H405" s="248" t="s">
        <v>1</v>
      </c>
      <c r="L405" s="246"/>
      <c r="M405" s="250"/>
      <c r="T405" s="251"/>
      <c r="AT405" s="248" t="s">
        <v>112</v>
      </c>
      <c r="AU405" s="248" t="s">
        <v>69</v>
      </c>
      <c r="AV405" s="247" t="s">
        <v>67</v>
      </c>
      <c r="AW405" s="247" t="s">
        <v>25</v>
      </c>
      <c r="AX405" s="247" t="s">
        <v>62</v>
      </c>
      <c r="AY405" s="248" t="s">
        <v>103</v>
      </c>
    </row>
    <row r="406" spans="2:51" s="247" customFormat="1">
      <c r="B406" s="246"/>
      <c r="D406" s="140" t="s">
        <v>112</v>
      </c>
      <c r="E406" s="248" t="s">
        <v>1</v>
      </c>
      <c r="F406" s="249" t="s">
        <v>451</v>
      </c>
      <c r="H406" s="248" t="s">
        <v>1</v>
      </c>
      <c r="L406" s="246"/>
      <c r="M406" s="250"/>
      <c r="T406" s="251"/>
      <c r="AT406" s="248" t="s">
        <v>112</v>
      </c>
      <c r="AU406" s="248" t="s">
        <v>69</v>
      </c>
      <c r="AV406" s="247" t="s">
        <v>67</v>
      </c>
      <c r="AW406" s="247" t="s">
        <v>25</v>
      </c>
      <c r="AX406" s="247" t="s">
        <v>62</v>
      </c>
      <c r="AY406" s="248" t="s">
        <v>103</v>
      </c>
    </row>
    <row r="407" spans="2:51" s="247" customFormat="1">
      <c r="B407" s="246"/>
      <c r="D407" s="140" t="s">
        <v>112</v>
      </c>
      <c r="E407" s="248" t="s">
        <v>1</v>
      </c>
      <c r="F407" s="249" t="s">
        <v>452</v>
      </c>
      <c r="H407" s="248" t="s">
        <v>1</v>
      </c>
      <c r="L407" s="246"/>
      <c r="M407" s="250"/>
      <c r="T407" s="251"/>
      <c r="AT407" s="248" t="s">
        <v>112</v>
      </c>
      <c r="AU407" s="248" t="s">
        <v>69</v>
      </c>
      <c r="AV407" s="247" t="s">
        <v>67</v>
      </c>
      <c r="AW407" s="247" t="s">
        <v>25</v>
      </c>
      <c r="AX407" s="247" t="s">
        <v>62</v>
      </c>
      <c r="AY407" s="248" t="s">
        <v>103</v>
      </c>
    </row>
    <row r="408" spans="2:51" s="247" customFormat="1">
      <c r="B408" s="246"/>
      <c r="D408" s="140" t="s">
        <v>112</v>
      </c>
      <c r="E408" s="248" t="s">
        <v>1</v>
      </c>
      <c r="F408" s="249" t="s">
        <v>453</v>
      </c>
      <c r="H408" s="248" t="s">
        <v>1</v>
      </c>
      <c r="L408" s="246"/>
      <c r="M408" s="250"/>
      <c r="T408" s="251"/>
      <c r="AT408" s="248" t="s">
        <v>112</v>
      </c>
      <c r="AU408" s="248" t="s">
        <v>69</v>
      </c>
      <c r="AV408" s="247" t="s">
        <v>67</v>
      </c>
      <c r="AW408" s="247" t="s">
        <v>25</v>
      </c>
      <c r="AX408" s="247" t="s">
        <v>62</v>
      </c>
      <c r="AY408" s="248" t="s">
        <v>103</v>
      </c>
    </row>
    <row r="409" spans="2:51" s="139" customFormat="1">
      <c r="B409" s="138"/>
      <c r="D409" s="140" t="s">
        <v>112</v>
      </c>
      <c r="E409" s="141" t="s">
        <v>1</v>
      </c>
      <c r="F409" s="142" t="s">
        <v>454</v>
      </c>
      <c r="H409" s="143">
        <v>201.5</v>
      </c>
      <c r="L409" s="138"/>
      <c r="M409" s="145"/>
      <c r="T409" s="147"/>
      <c r="AT409" s="141" t="s">
        <v>112</v>
      </c>
      <c r="AU409" s="141" t="s">
        <v>69</v>
      </c>
      <c r="AV409" s="139" t="s">
        <v>69</v>
      </c>
      <c r="AW409" s="139" t="s">
        <v>25</v>
      </c>
      <c r="AX409" s="139" t="s">
        <v>62</v>
      </c>
      <c r="AY409" s="141" t="s">
        <v>103</v>
      </c>
    </row>
    <row r="410" spans="2:51" s="247" customFormat="1">
      <c r="B410" s="246"/>
      <c r="D410" s="140" t="s">
        <v>112</v>
      </c>
      <c r="E410" s="248" t="s">
        <v>1</v>
      </c>
      <c r="F410" s="249" t="s">
        <v>455</v>
      </c>
      <c r="H410" s="248" t="s">
        <v>1</v>
      </c>
      <c r="L410" s="246"/>
      <c r="M410" s="250"/>
      <c r="T410" s="251"/>
      <c r="AT410" s="248" t="s">
        <v>112</v>
      </c>
      <c r="AU410" s="248" t="s">
        <v>69</v>
      </c>
      <c r="AV410" s="247" t="s">
        <v>67</v>
      </c>
      <c r="AW410" s="247" t="s">
        <v>25</v>
      </c>
      <c r="AX410" s="247" t="s">
        <v>62</v>
      </c>
      <c r="AY410" s="248" t="s">
        <v>103</v>
      </c>
    </row>
    <row r="411" spans="2:51" s="247" customFormat="1">
      <c r="B411" s="246"/>
      <c r="D411" s="140" t="s">
        <v>112</v>
      </c>
      <c r="E411" s="248" t="s">
        <v>1</v>
      </c>
      <c r="F411" s="249" t="s">
        <v>456</v>
      </c>
      <c r="H411" s="248" t="s">
        <v>1</v>
      </c>
      <c r="L411" s="246"/>
      <c r="M411" s="250"/>
      <c r="T411" s="251"/>
      <c r="AT411" s="248" t="s">
        <v>112</v>
      </c>
      <c r="AU411" s="248" t="s">
        <v>69</v>
      </c>
      <c r="AV411" s="247" t="s">
        <v>67</v>
      </c>
      <c r="AW411" s="247" t="s">
        <v>25</v>
      </c>
      <c r="AX411" s="247" t="s">
        <v>62</v>
      </c>
      <c r="AY411" s="248" t="s">
        <v>103</v>
      </c>
    </row>
    <row r="412" spans="2:51" s="139" customFormat="1">
      <c r="B412" s="138"/>
      <c r="D412" s="140" t="s">
        <v>112</v>
      </c>
      <c r="E412" s="141" t="s">
        <v>1</v>
      </c>
      <c r="F412" s="142" t="s">
        <v>457</v>
      </c>
      <c r="H412" s="143">
        <v>21.1</v>
      </c>
      <c r="L412" s="138"/>
      <c r="M412" s="145"/>
      <c r="T412" s="147"/>
      <c r="AT412" s="141" t="s">
        <v>112</v>
      </c>
      <c r="AU412" s="141" t="s">
        <v>69</v>
      </c>
      <c r="AV412" s="139" t="s">
        <v>69</v>
      </c>
      <c r="AW412" s="139" t="s">
        <v>25</v>
      </c>
      <c r="AX412" s="139" t="s">
        <v>62</v>
      </c>
      <c r="AY412" s="141" t="s">
        <v>103</v>
      </c>
    </row>
    <row r="413" spans="2:51" s="260" customFormat="1">
      <c r="B413" s="259"/>
      <c r="D413" s="140" t="s">
        <v>112</v>
      </c>
      <c r="E413" s="261" t="s">
        <v>1</v>
      </c>
      <c r="F413" s="262" t="s">
        <v>458</v>
      </c>
      <c r="H413" s="263">
        <v>222.6</v>
      </c>
      <c r="L413" s="259"/>
      <c r="M413" s="264"/>
      <c r="T413" s="265"/>
      <c r="AT413" s="261" t="s">
        <v>112</v>
      </c>
      <c r="AU413" s="261" t="s">
        <v>69</v>
      </c>
      <c r="AV413" s="260" t="s">
        <v>119</v>
      </c>
      <c r="AW413" s="260" t="s">
        <v>25</v>
      </c>
      <c r="AX413" s="260" t="s">
        <v>62</v>
      </c>
      <c r="AY413" s="261" t="s">
        <v>103</v>
      </c>
    </row>
    <row r="414" spans="2:51" s="247" customFormat="1">
      <c r="B414" s="246"/>
      <c r="D414" s="140" t="s">
        <v>112</v>
      </c>
      <c r="E414" s="248" t="s">
        <v>1</v>
      </c>
      <c r="F414" s="249" t="s">
        <v>459</v>
      </c>
      <c r="H414" s="248" t="s">
        <v>1</v>
      </c>
      <c r="L414" s="246"/>
      <c r="M414" s="250"/>
      <c r="T414" s="251"/>
      <c r="AT414" s="248" t="s">
        <v>112</v>
      </c>
      <c r="AU414" s="248" t="s">
        <v>69</v>
      </c>
      <c r="AV414" s="247" t="s">
        <v>67</v>
      </c>
      <c r="AW414" s="247" t="s">
        <v>25</v>
      </c>
      <c r="AX414" s="247" t="s">
        <v>62</v>
      </c>
      <c r="AY414" s="248" t="s">
        <v>103</v>
      </c>
    </row>
    <row r="415" spans="2:51" s="247" customFormat="1">
      <c r="B415" s="246"/>
      <c r="D415" s="140" t="s">
        <v>112</v>
      </c>
      <c r="E415" s="248" t="s">
        <v>1</v>
      </c>
      <c r="F415" s="249" t="s">
        <v>452</v>
      </c>
      <c r="H415" s="248" t="s">
        <v>1</v>
      </c>
      <c r="L415" s="246"/>
      <c r="M415" s="250"/>
      <c r="T415" s="251"/>
      <c r="AT415" s="248" t="s">
        <v>112</v>
      </c>
      <c r="AU415" s="248" t="s">
        <v>69</v>
      </c>
      <c r="AV415" s="247" t="s">
        <v>67</v>
      </c>
      <c r="AW415" s="247" t="s">
        <v>25</v>
      </c>
      <c r="AX415" s="247" t="s">
        <v>62</v>
      </c>
      <c r="AY415" s="248" t="s">
        <v>103</v>
      </c>
    </row>
    <row r="416" spans="2:51" s="247" customFormat="1">
      <c r="B416" s="246"/>
      <c r="D416" s="140" t="s">
        <v>112</v>
      </c>
      <c r="E416" s="248" t="s">
        <v>1</v>
      </c>
      <c r="F416" s="249" t="s">
        <v>460</v>
      </c>
      <c r="H416" s="248" t="s">
        <v>1</v>
      </c>
      <c r="L416" s="246"/>
      <c r="M416" s="250"/>
      <c r="T416" s="251"/>
      <c r="AT416" s="248" t="s">
        <v>112</v>
      </c>
      <c r="AU416" s="248" t="s">
        <v>69</v>
      </c>
      <c r="AV416" s="247" t="s">
        <v>67</v>
      </c>
      <c r="AW416" s="247" t="s">
        <v>25</v>
      </c>
      <c r="AX416" s="247" t="s">
        <v>62</v>
      </c>
      <c r="AY416" s="248" t="s">
        <v>103</v>
      </c>
    </row>
    <row r="417" spans="2:51" s="139" customFormat="1">
      <c r="B417" s="138"/>
      <c r="D417" s="140" t="s">
        <v>112</v>
      </c>
      <c r="E417" s="141" t="s">
        <v>1</v>
      </c>
      <c r="F417" s="142" t="s">
        <v>461</v>
      </c>
      <c r="H417" s="143">
        <v>146.25</v>
      </c>
      <c r="L417" s="138"/>
      <c r="M417" s="145"/>
      <c r="T417" s="147"/>
      <c r="AT417" s="141" t="s">
        <v>112</v>
      </c>
      <c r="AU417" s="141" t="s">
        <v>69</v>
      </c>
      <c r="AV417" s="139" t="s">
        <v>69</v>
      </c>
      <c r="AW417" s="139" t="s">
        <v>25</v>
      </c>
      <c r="AX417" s="139" t="s">
        <v>62</v>
      </c>
      <c r="AY417" s="141" t="s">
        <v>103</v>
      </c>
    </row>
    <row r="418" spans="2:51" s="247" customFormat="1">
      <c r="B418" s="246"/>
      <c r="D418" s="140" t="s">
        <v>112</v>
      </c>
      <c r="E418" s="248" t="s">
        <v>1</v>
      </c>
      <c r="F418" s="249" t="s">
        <v>455</v>
      </c>
      <c r="H418" s="248" t="s">
        <v>1</v>
      </c>
      <c r="L418" s="246"/>
      <c r="M418" s="250"/>
      <c r="T418" s="251"/>
      <c r="AT418" s="248" t="s">
        <v>112</v>
      </c>
      <c r="AU418" s="248" t="s">
        <v>69</v>
      </c>
      <c r="AV418" s="247" t="s">
        <v>67</v>
      </c>
      <c r="AW418" s="247" t="s">
        <v>25</v>
      </c>
      <c r="AX418" s="247" t="s">
        <v>62</v>
      </c>
      <c r="AY418" s="248" t="s">
        <v>103</v>
      </c>
    </row>
    <row r="419" spans="2:51" s="247" customFormat="1">
      <c r="B419" s="246"/>
      <c r="D419" s="140" t="s">
        <v>112</v>
      </c>
      <c r="E419" s="248" t="s">
        <v>1</v>
      </c>
      <c r="F419" s="249" t="s">
        <v>462</v>
      </c>
      <c r="H419" s="248" t="s">
        <v>1</v>
      </c>
      <c r="L419" s="246"/>
      <c r="M419" s="250"/>
      <c r="T419" s="251"/>
      <c r="AT419" s="248" t="s">
        <v>112</v>
      </c>
      <c r="AU419" s="248" t="s">
        <v>69</v>
      </c>
      <c r="AV419" s="247" t="s">
        <v>67</v>
      </c>
      <c r="AW419" s="247" t="s">
        <v>25</v>
      </c>
      <c r="AX419" s="247" t="s">
        <v>62</v>
      </c>
      <c r="AY419" s="248" t="s">
        <v>103</v>
      </c>
    </row>
    <row r="420" spans="2:51" s="139" customFormat="1">
      <c r="B420" s="138"/>
      <c r="D420" s="140" t="s">
        <v>112</v>
      </c>
      <c r="E420" s="141" t="s">
        <v>1</v>
      </c>
      <c r="F420" s="142" t="s">
        <v>463</v>
      </c>
      <c r="H420" s="143">
        <v>7.4</v>
      </c>
      <c r="L420" s="138"/>
      <c r="M420" s="145"/>
      <c r="T420" s="147"/>
      <c r="AT420" s="141" t="s">
        <v>112</v>
      </c>
      <c r="AU420" s="141" t="s">
        <v>69</v>
      </c>
      <c r="AV420" s="139" t="s">
        <v>69</v>
      </c>
      <c r="AW420" s="139" t="s">
        <v>25</v>
      </c>
      <c r="AX420" s="139" t="s">
        <v>62</v>
      </c>
      <c r="AY420" s="141" t="s">
        <v>103</v>
      </c>
    </row>
    <row r="421" spans="2:51" s="260" customFormat="1">
      <c r="B421" s="259"/>
      <c r="D421" s="140" t="s">
        <v>112</v>
      </c>
      <c r="E421" s="261" t="s">
        <v>1</v>
      </c>
      <c r="F421" s="262" t="s">
        <v>458</v>
      </c>
      <c r="H421" s="263">
        <v>153.65</v>
      </c>
      <c r="L421" s="259"/>
      <c r="M421" s="264"/>
      <c r="T421" s="265"/>
      <c r="AT421" s="261" t="s">
        <v>112</v>
      </c>
      <c r="AU421" s="261" t="s">
        <v>69</v>
      </c>
      <c r="AV421" s="260" t="s">
        <v>119</v>
      </c>
      <c r="AW421" s="260" t="s">
        <v>25</v>
      </c>
      <c r="AX421" s="260" t="s">
        <v>62</v>
      </c>
      <c r="AY421" s="261" t="s">
        <v>103</v>
      </c>
    </row>
    <row r="422" spans="2:51" s="247" customFormat="1">
      <c r="B422" s="246"/>
      <c r="D422" s="140" t="s">
        <v>112</v>
      </c>
      <c r="E422" s="248" t="s">
        <v>1</v>
      </c>
      <c r="F422" s="249" t="s">
        <v>464</v>
      </c>
      <c r="H422" s="248" t="s">
        <v>1</v>
      </c>
      <c r="L422" s="246"/>
      <c r="M422" s="250"/>
      <c r="T422" s="251"/>
      <c r="AT422" s="248" t="s">
        <v>112</v>
      </c>
      <c r="AU422" s="248" t="s">
        <v>69</v>
      </c>
      <c r="AV422" s="247" t="s">
        <v>67</v>
      </c>
      <c r="AW422" s="247" t="s">
        <v>25</v>
      </c>
      <c r="AX422" s="247" t="s">
        <v>62</v>
      </c>
      <c r="AY422" s="248" t="s">
        <v>103</v>
      </c>
    </row>
    <row r="423" spans="2:51" s="247" customFormat="1">
      <c r="B423" s="246"/>
      <c r="D423" s="140" t="s">
        <v>112</v>
      </c>
      <c r="E423" s="248" t="s">
        <v>1</v>
      </c>
      <c r="F423" s="249" t="s">
        <v>452</v>
      </c>
      <c r="H423" s="248" t="s">
        <v>1</v>
      </c>
      <c r="L423" s="246"/>
      <c r="M423" s="250"/>
      <c r="T423" s="251"/>
      <c r="AT423" s="248" t="s">
        <v>112</v>
      </c>
      <c r="AU423" s="248" t="s">
        <v>69</v>
      </c>
      <c r="AV423" s="247" t="s">
        <v>67</v>
      </c>
      <c r="AW423" s="247" t="s">
        <v>25</v>
      </c>
      <c r="AX423" s="247" t="s">
        <v>62</v>
      </c>
      <c r="AY423" s="248" t="s">
        <v>103</v>
      </c>
    </row>
    <row r="424" spans="2:51" s="247" customFormat="1">
      <c r="B424" s="246"/>
      <c r="D424" s="140" t="s">
        <v>112</v>
      </c>
      <c r="E424" s="248" t="s">
        <v>1</v>
      </c>
      <c r="F424" s="249" t="s">
        <v>465</v>
      </c>
      <c r="H424" s="248" t="s">
        <v>1</v>
      </c>
      <c r="L424" s="246"/>
      <c r="M424" s="250"/>
      <c r="T424" s="251"/>
      <c r="AT424" s="248" t="s">
        <v>112</v>
      </c>
      <c r="AU424" s="248" t="s">
        <v>69</v>
      </c>
      <c r="AV424" s="247" t="s">
        <v>67</v>
      </c>
      <c r="AW424" s="247" t="s">
        <v>25</v>
      </c>
      <c r="AX424" s="247" t="s">
        <v>62</v>
      </c>
      <c r="AY424" s="248" t="s">
        <v>103</v>
      </c>
    </row>
    <row r="425" spans="2:51" s="139" customFormat="1">
      <c r="B425" s="138"/>
      <c r="D425" s="140" t="s">
        <v>112</v>
      </c>
      <c r="E425" s="141" t="s">
        <v>1</v>
      </c>
      <c r="F425" s="142" t="s">
        <v>466</v>
      </c>
      <c r="H425" s="143">
        <v>120.72499999999999</v>
      </c>
      <c r="L425" s="138"/>
      <c r="M425" s="145"/>
      <c r="T425" s="147"/>
      <c r="AT425" s="141" t="s">
        <v>112</v>
      </c>
      <c r="AU425" s="141" t="s">
        <v>69</v>
      </c>
      <c r="AV425" s="139" t="s">
        <v>69</v>
      </c>
      <c r="AW425" s="139" t="s">
        <v>25</v>
      </c>
      <c r="AX425" s="139" t="s">
        <v>62</v>
      </c>
      <c r="AY425" s="141" t="s">
        <v>103</v>
      </c>
    </row>
    <row r="426" spans="2:51" s="247" customFormat="1">
      <c r="B426" s="246"/>
      <c r="D426" s="140" t="s">
        <v>112</v>
      </c>
      <c r="E426" s="248" t="s">
        <v>1</v>
      </c>
      <c r="F426" s="249" t="s">
        <v>455</v>
      </c>
      <c r="H426" s="248" t="s">
        <v>1</v>
      </c>
      <c r="L426" s="246"/>
      <c r="M426" s="250"/>
      <c r="T426" s="251"/>
      <c r="AT426" s="248" t="s">
        <v>112</v>
      </c>
      <c r="AU426" s="248" t="s">
        <v>69</v>
      </c>
      <c r="AV426" s="247" t="s">
        <v>67</v>
      </c>
      <c r="AW426" s="247" t="s">
        <v>25</v>
      </c>
      <c r="AX426" s="247" t="s">
        <v>62</v>
      </c>
      <c r="AY426" s="248" t="s">
        <v>103</v>
      </c>
    </row>
    <row r="427" spans="2:51" s="247" customFormat="1">
      <c r="B427" s="246"/>
      <c r="D427" s="140" t="s">
        <v>112</v>
      </c>
      <c r="E427" s="248" t="s">
        <v>1</v>
      </c>
      <c r="F427" s="249" t="s">
        <v>467</v>
      </c>
      <c r="H427" s="248" t="s">
        <v>1</v>
      </c>
      <c r="L427" s="246"/>
      <c r="M427" s="250"/>
      <c r="T427" s="251"/>
      <c r="AT427" s="248" t="s">
        <v>112</v>
      </c>
      <c r="AU427" s="248" t="s">
        <v>69</v>
      </c>
      <c r="AV427" s="247" t="s">
        <v>67</v>
      </c>
      <c r="AW427" s="247" t="s">
        <v>25</v>
      </c>
      <c r="AX427" s="247" t="s">
        <v>62</v>
      </c>
      <c r="AY427" s="248" t="s">
        <v>103</v>
      </c>
    </row>
    <row r="428" spans="2:51" s="139" customFormat="1">
      <c r="B428" s="138"/>
      <c r="D428" s="140" t="s">
        <v>112</v>
      </c>
      <c r="E428" s="141" t="s">
        <v>1</v>
      </c>
      <c r="F428" s="142" t="s">
        <v>468</v>
      </c>
      <c r="H428" s="143">
        <v>6.8</v>
      </c>
      <c r="L428" s="138"/>
      <c r="M428" s="145"/>
      <c r="T428" s="147"/>
      <c r="AT428" s="141" t="s">
        <v>112</v>
      </c>
      <c r="AU428" s="141" t="s">
        <v>69</v>
      </c>
      <c r="AV428" s="139" t="s">
        <v>69</v>
      </c>
      <c r="AW428" s="139" t="s">
        <v>25</v>
      </c>
      <c r="AX428" s="139" t="s">
        <v>62</v>
      </c>
      <c r="AY428" s="141" t="s">
        <v>103</v>
      </c>
    </row>
    <row r="429" spans="2:51" s="260" customFormat="1">
      <c r="B429" s="259"/>
      <c r="D429" s="140" t="s">
        <v>112</v>
      </c>
      <c r="E429" s="261" t="s">
        <v>1</v>
      </c>
      <c r="F429" s="262" t="s">
        <v>458</v>
      </c>
      <c r="H429" s="263">
        <v>127.52499999999999</v>
      </c>
      <c r="L429" s="259"/>
      <c r="M429" s="264"/>
      <c r="T429" s="265"/>
      <c r="AT429" s="261" t="s">
        <v>112</v>
      </c>
      <c r="AU429" s="261" t="s">
        <v>69</v>
      </c>
      <c r="AV429" s="260" t="s">
        <v>119</v>
      </c>
      <c r="AW429" s="260" t="s">
        <v>25</v>
      </c>
      <c r="AX429" s="260" t="s">
        <v>62</v>
      </c>
      <c r="AY429" s="261" t="s">
        <v>103</v>
      </c>
    </row>
    <row r="430" spans="2:51" s="247" customFormat="1">
      <c r="B430" s="246"/>
      <c r="D430" s="140" t="s">
        <v>112</v>
      </c>
      <c r="E430" s="248" t="s">
        <v>1</v>
      </c>
      <c r="F430" s="249" t="s">
        <v>459</v>
      </c>
      <c r="H430" s="248" t="s">
        <v>1</v>
      </c>
      <c r="L430" s="246"/>
      <c r="M430" s="250"/>
      <c r="T430" s="251"/>
      <c r="AT430" s="248" t="s">
        <v>112</v>
      </c>
      <c r="AU430" s="248" t="s">
        <v>69</v>
      </c>
      <c r="AV430" s="247" t="s">
        <v>67</v>
      </c>
      <c r="AW430" s="247" t="s">
        <v>25</v>
      </c>
      <c r="AX430" s="247" t="s">
        <v>62</v>
      </c>
      <c r="AY430" s="248" t="s">
        <v>103</v>
      </c>
    </row>
    <row r="431" spans="2:51" s="247" customFormat="1">
      <c r="B431" s="246"/>
      <c r="D431" s="140" t="s">
        <v>112</v>
      </c>
      <c r="E431" s="248" t="s">
        <v>1</v>
      </c>
      <c r="F431" s="249" t="s">
        <v>452</v>
      </c>
      <c r="H431" s="248" t="s">
        <v>1</v>
      </c>
      <c r="L431" s="246"/>
      <c r="M431" s="250"/>
      <c r="T431" s="251"/>
      <c r="AT431" s="248" t="s">
        <v>112</v>
      </c>
      <c r="AU431" s="248" t="s">
        <v>69</v>
      </c>
      <c r="AV431" s="247" t="s">
        <v>67</v>
      </c>
      <c r="AW431" s="247" t="s">
        <v>25</v>
      </c>
      <c r="AX431" s="247" t="s">
        <v>62</v>
      </c>
      <c r="AY431" s="248" t="s">
        <v>103</v>
      </c>
    </row>
    <row r="432" spans="2:51" s="247" customFormat="1">
      <c r="B432" s="246"/>
      <c r="D432" s="140" t="s">
        <v>112</v>
      </c>
      <c r="E432" s="248" t="s">
        <v>1</v>
      </c>
      <c r="F432" s="249" t="s">
        <v>469</v>
      </c>
      <c r="H432" s="248" t="s">
        <v>1</v>
      </c>
      <c r="L432" s="246"/>
      <c r="M432" s="250"/>
      <c r="T432" s="251"/>
      <c r="AT432" s="248" t="s">
        <v>112</v>
      </c>
      <c r="AU432" s="248" t="s">
        <v>69</v>
      </c>
      <c r="AV432" s="247" t="s">
        <v>67</v>
      </c>
      <c r="AW432" s="247" t="s">
        <v>25</v>
      </c>
      <c r="AX432" s="247" t="s">
        <v>62</v>
      </c>
      <c r="AY432" s="248" t="s">
        <v>103</v>
      </c>
    </row>
    <row r="433" spans="2:65" s="139" customFormat="1">
      <c r="B433" s="138"/>
      <c r="D433" s="140" t="s">
        <v>112</v>
      </c>
      <c r="E433" s="141" t="s">
        <v>1</v>
      </c>
      <c r="F433" s="142" t="s">
        <v>470</v>
      </c>
      <c r="H433" s="143">
        <v>4.59</v>
      </c>
      <c r="L433" s="138"/>
      <c r="M433" s="145"/>
      <c r="T433" s="147"/>
      <c r="AT433" s="141" t="s">
        <v>112</v>
      </c>
      <c r="AU433" s="141" t="s">
        <v>69</v>
      </c>
      <c r="AV433" s="139" t="s">
        <v>69</v>
      </c>
      <c r="AW433" s="139" t="s">
        <v>25</v>
      </c>
      <c r="AX433" s="139" t="s">
        <v>62</v>
      </c>
      <c r="AY433" s="141" t="s">
        <v>103</v>
      </c>
    </row>
    <row r="434" spans="2:65" s="260" customFormat="1">
      <c r="B434" s="259"/>
      <c r="D434" s="140" t="s">
        <v>112</v>
      </c>
      <c r="E434" s="261" t="s">
        <v>1</v>
      </c>
      <c r="F434" s="262" t="s">
        <v>458</v>
      </c>
      <c r="H434" s="263">
        <v>4.59</v>
      </c>
      <c r="L434" s="259"/>
      <c r="M434" s="264"/>
      <c r="T434" s="265"/>
      <c r="AT434" s="261" t="s">
        <v>112</v>
      </c>
      <c r="AU434" s="261" t="s">
        <v>69</v>
      </c>
      <c r="AV434" s="260" t="s">
        <v>119</v>
      </c>
      <c r="AW434" s="260" t="s">
        <v>25</v>
      </c>
      <c r="AX434" s="260" t="s">
        <v>62</v>
      </c>
      <c r="AY434" s="261" t="s">
        <v>103</v>
      </c>
    </row>
    <row r="435" spans="2:65" s="253" customFormat="1">
      <c r="B435" s="252"/>
      <c r="D435" s="140" t="s">
        <v>112</v>
      </c>
      <c r="E435" s="254" t="s">
        <v>1</v>
      </c>
      <c r="F435" s="255" t="s">
        <v>439</v>
      </c>
      <c r="H435" s="256">
        <v>508.36500000000001</v>
      </c>
      <c r="L435" s="252"/>
      <c r="M435" s="257"/>
      <c r="T435" s="258"/>
      <c r="AT435" s="254" t="s">
        <v>112</v>
      </c>
      <c r="AU435" s="254" t="s">
        <v>69</v>
      </c>
      <c r="AV435" s="253" t="s">
        <v>110</v>
      </c>
      <c r="AW435" s="253" t="s">
        <v>25</v>
      </c>
      <c r="AX435" s="253" t="s">
        <v>67</v>
      </c>
      <c r="AY435" s="254" t="s">
        <v>103</v>
      </c>
    </row>
    <row r="436" spans="2:65" s="186" customFormat="1" ht="16.5" customHeight="1">
      <c r="B436" s="185"/>
      <c r="C436" s="230" t="s">
        <v>157</v>
      </c>
      <c r="D436" s="230" t="s">
        <v>105</v>
      </c>
      <c r="E436" s="231" t="s">
        <v>508</v>
      </c>
      <c r="F436" s="232" t="s">
        <v>509</v>
      </c>
      <c r="G436" s="233" t="s">
        <v>137</v>
      </c>
      <c r="H436" s="234">
        <v>508.36500000000001</v>
      </c>
      <c r="I436" s="172"/>
      <c r="J436" s="235">
        <f>ROUND(I436*H436,2)</f>
        <v>0</v>
      </c>
      <c r="K436" s="232" t="s">
        <v>428</v>
      </c>
      <c r="L436" s="185"/>
      <c r="M436" s="236" t="s">
        <v>1</v>
      </c>
      <c r="N436" s="237" t="s">
        <v>33</v>
      </c>
      <c r="O436" s="238">
        <v>8.9999999999999993E-3</v>
      </c>
      <c r="P436" s="238">
        <f>O436*H436</f>
        <v>4.575285</v>
      </c>
      <c r="Q436" s="238">
        <v>0</v>
      </c>
      <c r="R436" s="238">
        <f>Q436*H436</f>
        <v>0</v>
      </c>
      <c r="S436" s="238">
        <v>0</v>
      </c>
      <c r="T436" s="239">
        <f>S436*H436</f>
        <v>0</v>
      </c>
      <c r="AR436" s="240" t="s">
        <v>110</v>
      </c>
      <c r="AT436" s="240" t="s">
        <v>105</v>
      </c>
      <c r="AU436" s="240" t="s">
        <v>69</v>
      </c>
      <c r="AY436" s="182" t="s">
        <v>103</v>
      </c>
      <c r="BE436" s="241">
        <f>IF(N436="základní",J436,0)</f>
        <v>0</v>
      </c>
      <c r="BF436" s="241">
        <f>IF(N436="snížená",J436,0)</f>
        <v>0</v>
      </c>
      <c r="BG436" s="241">
        <f>IF(N436="zákl. přenesená",J436,0)</f>
        <v>0</v>
      </c>
      <c r="BH436" s="241">
        <f>IF(N436="sníž. přenesená",J436,0)</f>
        <v>0</v>
      </c>
      <c r="BI436" s="241">
        <f>IF(N436="nulová",J436,0)</f>
        <v>0</v>
      </c>
      <c r="BJ436" s="182" t="s">
        <v>67</v>
      </c>
      <c r="BK436" s="241">
        <f>ROUND(I436*H436,2)</f>
        <v>0</v>
      </c>
      <c r="BL436" s="182" t="s">
        <v>110</v>
      </c>
      <c r="BM436" s="240" t="s">
        <v>510</v>
      </c>
    </row>
    <row r="437" spans="2:65" s="186" customFormat="1">
      <c r="B437" s="185"/>
      <c r="D437" s="140" t="s">
        <v>430</v>
      </c>
      <c r="F437" s="242" t="s">
        <v>511</v>
      </c>
      <c r="L437" s="185"/>
      <c r="M437" s="243"/>
      <c r="T437" s="244"/>
      <c r="AT437" s="182" t="s">
        <v>430</v>
      </c>
      <c r="AU437" s="182" t="s">
        <v>69</v>
      </c>
    </row>
    <row r="438" spans="2:65" s="186" customFormat="1" ht="146.25">
      <c r="B438" s="185"/>
      <c r="D438" s="140" t="s">
        <v>432</v>
      </c>
      <c r="F438" s="245" t="s">
        <v>512</v>
      </c>
      <c r="L438" s="185"/>
      <c r="M438" s="243"/>
      <c r="T438" s="244"/>
      <c r="AT438" s="182" t="s">
        <v>432</v>
      </c>
      <c r="AU438" s="182" t="s">
        <v>69</v>
      </c>
    </row>
    <row r="439" spans="2:65" s="247" customFormat="1">
      <c r="B439" s="246"/>
      <c r="D439" s="140" t="s">
        <v>112</v>
      </c>
      <c r="E439" s="248" t="s">
        <v>1</v>
      </c>
      <c r="F439" s="249" t="s">
        <v>434</v>
      </c>
      <c r="H439" s="248" t="s">
        <v>1</v>
      </c>
      <c r="L439" s="246"/>
      <c r="M439" s="250"/>
      <c r="T439" s="251"/>
      <c r="AT439" s="248" t="s">
        <v>112</v>
      </c>
      <c r="AU439" s="248" t="s">
        <v>69</v>
      </c>
      <c r="AV439" s="247" t="s">
        <v>67</v>
      </c>
      <c r="AW439" s="247" t="s">
        <v>25</v>
      </c>
      <c r="AX439" s="247" t="s">
        <v>62</v>
      </c>
      <c r="AY439" s="248" t="s">
        <v>103</v>
      </c>
    </row>
    <row r="440" spans="2:65" s="247" customFormat="1">
      <c r="B440" s="246"/>
      <c r="D440" s="140" t="s">
        <v>112</v>
      </c>
      <c r="E440" s="248" t="s">
        <v>1</v>
      </c>
      <c r="F440" s="249" t="s">
        <v>435</v>
      </c>
      <c r="H440" s="248" t="s">
        <v>1</v>
      </c>
      <c r="L440" s="246"/>
      <c r="M440" s="250"/>
      <c r="T440" s="251"/>
      <c r="AT440" s="248" t="s">
        <v>112</v>
      </c>
      <c r="AU440" s="248" t="s">
        <v>69</v>
      </c>
      <c r="AV440" s="247" t="s">
        <v>67</v>
      </c>
      <c r="AW440" s="247" t="s">
        <v>25</v>
      </c>
      <c r="AX440" s="247" t="s">
        <v>62</v>
      </c>
      <c r="AY440" s="248" t="s">
        <v>103</v>
      </c>
    </row>
    <row r="441" spans="2:65" s="247" customFormat="1">
      <c r="B441" s="246"/>
      <c r="D441" s="140" t="s">
        <v>112</v>
      </c>
      <c r="E441" s="248" t="s">
        <v>1</v>
      </c>
      <c r="F441" s="249" t="s">
        <v>436</v>
      </c>
      <c r="H441" s="248" t="s">
        <v>1</v>
      </c>
      <c r="L441" s="246"/>
      <c r="M441" s="250"/>
      <c r="T441" s="251"/>
      <c r="AT441" s="248" t="s">
        <v>112</v>
      </c>
      <c r="AU441" s="248" t="s">
        <v>69</v>
      </c>
      <c r="AV441" s="247" t="s">
        <v>67</v>
      </c>
      <c r="AW441" s="247" t="s">
        <v>25</v>
      </c>
      <c r="AX441" s="247" t="s">
        <v>62</v>
      </c>
      <c r="AY441" s="248" t="s">
        <v>103</v>
      </c>
    </row>
    <row r="442" spans="2:65" s="247" customFormat="1">
      <c r="B442" s="246"/>
      <c r="D442" s="140" t="s">
        <v>112</v>
      </c>
      <c r="E442" s="248" t="s">
        <v>1</v>
      </c>
      <c r="F442" s="249" t="s">
        <v>450</v>
      </c>
      <c r="H442" s="248" t="s">
        <v>1</v>
      </c>
      <c r="L442" s="246"/>
      <c r="M442" s="250"/>
      <c r="T442" s="251"/>
      <c r="AT442" s="248" t="s">
        <v>112</v>
      </c>
      <c r="AU442" s="248" t="s">
        <v>69</v>
      </c>
      <c r="AV442" s="247" t="s">
        <v>67</v>
      </c>
      <c r="AW442" s="247" t="s">
        <v>25</v>
      </c>
      <c r="AX442" s="247" t="s">
        <v>62</v>
      </c>
      <c r="AY442" s="248" t="s">
        <v>103</v>
      </c>
    </row>
    <row r="443" spans="2:65" s="247" customFormat="1">
      <c r="B443" s="246"/>
      <c r="D443" s="140" t="s">
        <v>112</v>
      </c>
      <c r="E443" s="248" t="s">
        <v>1</v>
      </c>
      <c r="F443" s="249" t="s">
        <v>451</v>
      </c>
      <c r="H443" s="248" t="s">
        <v>1</v>
      </c>
      <c r="L443" s="246"/>
      <c r="M443" s="250"/>
      <c r="T443" s="251"/>
      <c r="AT443" s="248" t="s">
        <v>112</v>
      </c>
      <c r="AU443" s="248" t="s">
        <v>69</v>
      </c>
      <c r="AV443" s="247" t="s">
        <v>67</v>
      </c>
      <c r="AW443" s="247" t="s">
        <v>25</v>
      </c>
      <c r="AX443" s="247" t="s">
        <v>62</v>
      </c>
      <c r="AY443" s="248" t="s">
        <v>103</v>
      </c>
    </row>
    <row r="444" spans="2:65" s="247" customFormat="1">
      <c r="B444" s="246"/>
      <c r="D444" s="140" t="s">
        <v>112</v>
      </c>
      <c r="E444" s="248" t="s">
        <v>1</v>
      </c>
      <c r="F444" s="249" t="s">
        <v>452</v>
      </c>
      <c r="H444" s="248" t="s">
        <v>1</v>
      </c>
      <c r="L444" s="246"/>
      <c r="M444" s="250"/>
      <c r="T444" s="251"/>
      <c r="AT444" s="248" t="s">
        <v>112</v>
      </c>
      <c r="AU444" s="248" t="s">
        <v>69</v>
      </c>
      <c r="AV444" s="247" t="s">
        <v>67</v>
      </c>
      <c r="AW444" s="247" t="s">
        <v>25</v>
      </c>
      <c r="AX444" s="247" t="s">
        <v>62</v>
      </c>
      <c r="AY444" s="248" t="s">
        <v>103</v>
      </c>
    </row>
    <row r="445" spans="2:65" s="247" customFormat="1">
      <c r="B445" s="246"/>
      <c r="D445" s="140" t="s">
        <v>112</v>
      </c>
      <c r="E445" s="248" t="s">
        <v>1</v>
      </c>
      <c r="F445" s="249" t="s">
        <v>453</v>
      </c>
      <c r="H445" s="248" t="s">
        <v>1</v>
      </c>
      <c r="L445" s="246"/>
      <c r="M445" s="250"/>
      <c r="T445" s="251"/>
      <c r="AT445" s="248" t="s">
        <v>112</v>
      </c>
      <c r="AU445" s="248" t="s">
        <v>69</v>
      </c>
      <c r="AV445" s="247" t="s">
        <v>67</v>
      </c>
      <c r="AW445" s="247" t="s">
        <v>25</v>
      </c>
      <c r="AX445" s="247" t="s">
        <v>62</v>
      </c>
      <c r="AY445" s="248" t="s">
        <v>103</v>
      </c>
    </row>
    <row r="446" spans="2:65" s="139" customFormat="1">
      <c r="B446" s="138"/>
      <c r="D446" s="140" t="s">
        <v>112</v>
      </c>
      <c r="E446" s="141" t="s">
        <v>1</v>
      </c>
      <c r="F446" s="142" t="s">
        <v>454</v>
      </c>
      <c r="H446" s="143">
        <v>201.5</v>
      </c>
      <c r="L446" s="138"/>
      <c r="M446" s="145"/>
      <c r="T446" s="147"/>
      <c r="AT446" s="141" t="s">
        <v>112</v>
      </c>
      <c r="AU446" s="141" t="s">
        <v>69</v>
      </c>
      <c r="AV446" s="139" t="s">
        <v>69</v>
      </c>
      <c r="AW446" s="139" t="s">
        <v>25</v>
      </c>
      <c r="AX446" s="139" t="s">
        <v>62</v>
      </c>
      <c r="AY446" s="141" t="s">
        <v>103</v>
      </c>
    </row>
    <row r="447" spans="2:65" s="247" customFormat="1">
      <c r="B447" s="246"/>
      <c r="D447" s="140" t="s">
        <v>112</v>
      </c>
      <c r="E447" s="248" t="s">
        <v>1</v>
      </c>
      <c r="F447" s="249" t="s">
        <v>455</v>
      </c>
      <c r="H447" s="248" t="s">
        <v>1</v>
      </c>
      <c r="L447" s="246"/>
      <c r="M447" s="250"/>
      <c r="T447" s="251"/>
      <c r="AT447" s="248" t="s">
        <v>112</v>
      </c>
      <c r="AU447" s="248" t="s">
        <v>69</v>
      </c>
      <c r="AV447" s="247" t="s">
        <v>67</v>
      </c>
      <c r="AW447" s="247" t="s">
        <v>25</v>
      </c>
      <c r="AX447" s="247" t="s">
        <v>62</v>
      </c>
      <c r="AY447" s="248" t="s">
        <v>103</v>
      </c>
    </row>
    <row r="448" spans="2:65" s="247" customFormat="1">
      <c r="B448" s="246"/>
      <c r="D448" s="140" t="s">
        <v>112</v>
      </c>
      <c r="E448" s="248" t="s">
        <v>1</v>
      </c>
      <c r="F448" s="249" t="s">
        <v>456</v>
      </c>
      <c r="H448" s="248" t="s">
        <v>1</v>
      </c>
      <c r="L448" s="246"/>
      <c r="M448" s="250"/>
      <c r="T448" s="251"/>
      <c r="AT448" s="248" t="s">
        <v>112</v>
      </c>
      <c r="AU448" s="248" t="s">
        <v>69</v>
      </c>
      <c r="AV448" s="247" t="s">
        <v>67</v>
      </c>
      <c r="AW448" s="247" t="s">
        <v>25</v>
      </c>
      <c r="AX448" s="247" t="s">
        <v>62</v>
      </c>
      <c r="AY448" s="248" t="s">
        <v>103</v>
      </c>
    </row>
    <row r="449" spans="2:51" s="139" customFormat="1">
      <c r="B449" s="138"/>
      <c r="D449" s="140" t="s">
        <v>112</v>
      </c>
      <c r="E449" s="141" t="s">
        <v>1</v>
      </c>
      <c r="F449" s="142" t="s">
        <v>457</v>
      </c>
      <c r="H449" s="143">
        <v>21.1</v>
      </c>
      <c r="L449" s="138"/>
      <c r="M449" s="145"/>
      <c r="T449" s="147"/>
      <c r="AT449" s="141" t="s">
        <v>112</v>
      </c>
      <c r="AU449" s="141" t="s">
        <v>69</v>
      </c>
      <c r="AV449" s="139" t="s">
        <v>69</v>
      </c>
      <c r="AW449" s="139" t="s">
        <v>25</v>
      </c>
      <c r="AX449" s="139" t="s">
        <v>62</v>
      </c>
      <c r="AY449" s="141" t="s">
        <v>103</v>
      </c>
    </row>
    <row r="450" spans="2:51" s="260" customFormat="1">
      <c r="B450" s="259"/>
      <c r="D450" s="140" t="s">
        <v>112</v>
      </c>
      <c r="E450" s="261" t="s">
        <v>1</v>
      </c>
      <c r="F450" s="262" t="s">
        <v>458</v>
      </c>
      <c r="H450" s="263">
        <v>222.6</v>
      </c>
      <c r="L450" s="259"/>
      <c r="M450" s="264"/>
      <c r="T450" s="265"/>
      <c r="AT450" s="261" t="s">
        <v>112</v>
      </c>
      <c r="AU450" s="261" t="s">
        <v>69</v>
      </c>
      <c r="AV450" s="260" t="s">
        <v>119</v>
      </c>
      <c r="AW450" s="260" t="s">
        <v>25</v>
      </c>
      <c r="AX450" s="260" t="s">
        <v>62</v>
      </c>
      <c r="AY450" s="261" t="s">
        <v>103</v>
      </c>
    </row>
    <row r="451" spans="2:51" s="247" customFormat="1">
      <c r="B451" s="246"/>
      <c r="D451" s="140" t="s">
        <v>112</v>
      </c>
      <c r="E451" s="248" t="s">
        <v>1</v>
      </c>
      <c r="F451" s="249" t="s">
        <v>459</v>
      </c>
      <c r="H451" s="248" t="s">
        <v>1</v>
      </c>
      <c r="L451" s="246"/>
      <c r="M451" s="250"/>
      <c r="T451" s="251"/>
      <c r="AT451" s="248" t="s">
        <v>112</v>
      </c>
      <c r="AU451" s="248" t="s">
        <v>69</v>
      </c>
      <c r="AV451" s="247" t="s">
        <v>67</v>
      </c>
      <c r="AW451" s="247" t="s">
        <v>25</v>
      </c>
      <c r="AX451" s="247" t="s">
        <v>62</v>
      </c>
      <c r="AY451" s="248" t="s">
        <v>103</v>
      </c>
    </row>
    <row r="452" spans="2:51" s="247" customFormat="1">
      <c r="B452" s="246"/>
      <c r="D452" s="140" t="s">
        <v>112</v>
      </c>
      <c r="E452" s="248" t="s">
        <v>1</v>
      </c>
      <c r="F452" s="249" t="s">
        <v>452</v>
      </c>
      <c r="H452" s="248" t="s">
        <v>1</v>
      </c>
      <c r="L452" s="246"/>
      <c r="M452" s="250"/>
      <c r="T452" s="251"/>
      <c r="AT452" s="248" t="s">
        <v>112</v>
      </c>
      <c r="AU452" s="248" t="s">
        <v>69</v>
      </c>
      <c r="AV452" s="247" t="s">
        <v>67</v>
      </c>
      <c r="AW452" s="247" t="s">
        <v>25</v>
      </c>
      <c r="AX452" s="247" t="s">
        <v>62</v>
      </c>
      <c r="AY452" s="248" t="s">
        <v>103</v>
      </c>
    </row>
    <row r="453" spans="2:51" s="247" customFormat="1">
      <c r="B453" s="246"/>
      <c r="D453" s="140" t="s">
        <v>112</v>
      </c>
      <c r="E453" s="248" t="s">
        <v>1</v>
      </c>
      <c r="F453" s="249" t="s">
        <v>460</v>
      </c>
      <c r="H453" s="248" t="s">
        <v>1</v>
      </c>
      <c r="L453" s="246"/>
      <c r="M453" s="250"/>
      <c r="T453" s="251"/>
      <c r="AT453" s="248" t="s">
        <v>112</v>
      </c>
      <c r="AU453" s="248" t="s">
        <v>69</v>
      </c>
      <c r="AV453" s="247" t="s">
        <v>67</v>
      </c>
      <c r="AW453" s="247" t="s">
        <v>25</v>
      </c>
      <c r="AX453" s="247" t="s">
        <v>62</v>
      </c>
      <c r="AY453" s="248" t="s">
        <v>103</v>
      </c>
    </row>
    <row r="454" spans="2:51" s="139" customFormat="1">
      <c r="B454" s="138"/>
      <c r="D454" s="140" t="s">
        <v>112</v>
      </c>
      <c r="E454" s="141" t="s">
        <v>1</v>
      </c>
      <c r="F454" s="142" t="s">
        <v>461</v>
      </c>
      <c r="H454" s="143">
        <v>146.25</v>
      </c>
      <c r="L454" s="138"/>
      <c r="M454" s="145"/>
      <c r="T454" s="147"/>
      <c r="AT454" s="141" t="s">
        <v>112</v>
      </c>
      <c r="AU454" s="141" t="s">
        <v>69</v>
      </c>
      <c r="AV454" s="139" t="s">
        <v>69</v>
      </c>
      <c r="AW454" s="139" t="s">
        <v>25</v>
      </c>
      <c r="AX454" s="139" t="s">
        <v>62</v>
      </c>
      <c r="AY454" s="141" t="s">
        <v>103</v>
      </c>
    </row>
    <row r="455" spans="2:51" s="247" customFormat="1">
      <c r="B455" s="246"/>
      <c r="D455" s="140" t="s">
        <v>112</v>
      </c>
      <c r="E455" s="248" t="s">
        <v>1</v>
      </c>
      <c r="F455" s="249" t="s">
        <v>455</v>
      </c>
      <c r="H455" s="248" t="s">
        <v>1</v>
      </c>
      <c r="L455" s="246"/>
      <c r="M455" s="250"/>
      <c r="T455" s="251"/>
      <c r="AT455" s="248" t="s">
        <v>112</v>
      </c>
      <c r="AU455" s="248" t="s">
        <v>69</v>
      </c>
      <c r="AV455" s="247" t="s">
        <v>67</v>
      </c>
      <c r="AW455" s="247" t="s">
        <v>25</v>
      </c>
      <c r="AX455" s="247" t="s">
        <v>62</v>
      </c>
      <c r="AY455" s="248" t="s">
        <v>103</v>
      </c>
    </row>
    <row r="456" spans="2:51" s="247" customFormat="1">
      <c r="B456" s="246"/>
      <c r="D456" s="140" t="s">
        <v>112</v>
      </c>
      <c r="E456" s="248" t="s">
        <v>1</v>
      </c>
      <c r="F456" s="249" t="s">
        <v>462</v>
      </c>
      <c r="H456" s="248" t="s">
        <v>1</v>
      </c>
      <c r="L456" s="246"/>
      <c r="M456" s="250"/>
      <c r="T456" s="251"/>
      <c r="AT456" s="248" t="s">
        <v>112</v>
      </c>
      <c r="AU456" s="248" t="s">
        <v>69</v>
      </c>
      <c r="AV456" s="247" t="s">
        <v>67</v>
      </c>
      <c r="AW456" s="247" t="s">
        <v>25</v>
      </c>
      <c r="AX456" s="247" t="s">
        <v>62</v>
      </c>
      <c r="AY456" s="248" t="s">
        <v>103</v>
      </c>
    </row>
    <row r="457" spans="2:51" s="139" customFormat="1">
      <c r="B457" s="138"/>
      <c r="D457" s="140" t="s">
        <v>112</v>
      </c>
      <c r="E457" s="141" t="s">
        <v>1</v>
      </c>
      <c r="F457" s="142" t="s">
        <v>463</v>
      </c>
      <c r="H457" s="143">
        <v>7.4</v>
      </c>
      <c r="L457" s="138"/>
      <c r="M457" s="145"/>
      <c r="T457" s="147"/>
      <c r="AT457" s="141" t="s">
        <v>112</v>
      </c>
      <c r="AU457" s="141" t="s">
        <v>69</v>
      </c>
      <c r="AV457" s="139" t="s">
        <v>69</v>
      </c>
      <c r="AW457" s="139" t="s">
        <v>25</v>
      </c>
      <c r="AX457" s="139" t="s">
        <v>62</v>
      </c>
      <c r="AY457" s="141" t="s">
        <v>103</v>
      </c>
    </row>
    <row r="458" spans="2:51" s="260" customFormat="1">
      <c r="B458" s="259"/>
      <c r="D458" s="140" t="s">
        <v>112</v>
      </c>
      <c r="E458" s="261" t="s">
        <v>1</v>
      </c>
      <c r="F458" s="262" t="s">
        <v>458</v>
      </c>
      <c r="H458" s="263">
        <v>153.65</v>
      </c>
      <c r="L458" s="259"/>
      <c r="M458" s="264"/>
      <c r="T458" s="265"/>
      <c r="AT458" s="261" t="s">
        <v>112</v>
      </c>
      <c r="AU458" s="261" t="s">
        <v>69</v>
      </c>
      <c r="AV458" s="260" t="s">
        <v>119</v>
      </c>
      <c r="AW458" s="260" t="s">
        <v>25</v>
      </c>
      <c r="AX458" s="260" t="s">
        <v>62</v>
      </c>
      <c r="AY458" s="261" t="s">
        <v>103</v>
      </c>
    </row>
    <row r="459" spans="2:51" s="247" customFormat="1">
      <c r="B459" s="246"/>
      <c r="D459" s="140" t="s">
        <v>112</v>
      </c>
      <c r="E459" s="248" t="s">
        <v>1</v>
      </c>
      <c r="F459" s="249" t="s">
        <v>464</v>
      </c>
      <c r="H459" s="248" t="s">
        <v>1</v>
      </c>
      <c r="L459" s="246"/>
      <c r="M459" s="250"/>
      <c r="T459" s="251"/>
      <c r="AT459" s="248" t="s">
        <v>112</v>
      </c>
      <c r="AU459" s="248" t="s">
        <v>69</v>
      </c>
      <c r="AV459" s="247" t="s">
        <v>67</v>
      </c>
      <c r="AW459" s="247" t="s">
        <v>25</v>
      </c>
      <c r="AX459" s="247" t="s">
        <v>62</v>
      </c>
      <c r="AY459" s="248" t="s">
        <v>103</v>
      </c>
    </row>
    <row r="460" spans="2:51" s="247" customFormat="1">
      <c r="B460" s="246"/>
      <c r="D460" s="140" t="s">
        <v>112</v>
      </c>
      <c r="E460" s="248" t="s">
        <v>1</v>
      </c>
      <c r="F460" s="249" t="s">
        <v>452</v>
      </c>
      <c r="H460" s="248" t="s">
        <v>1</v>
      </c>
      <c r="L460" s="246"/>
      <c r="M460" s="250"/>
      <c r="T460" s="251"/>
      <c r="AT460" s="248" t="s">
        <v>112</v>
      </c>
      <c r="AU460" s="248" t="s">
        <v>69</v>
      </c>
      <c r="AV460" s="247" t="s">
        <v>67</v>
      </c>
      <c r="AW460" s="247" t="s">
        <v>25</v>
      </c>
      <c r="AX460" s="247" t="s">
        <v>62</v>
      </c>
      <c r="AY460" s="248" t="s">
        <v>103</v>
      </c>
    </row>
    <row r="461" spans="2:51" s="247" customFormat="1">
      <c r="B461" s="246"/>
      <c r="D461" s="140" t="s">
        <v>112</v>
      </c>
      <c r="E461" s="248" t="s">
        <v>1</v>
      </c>
      <c r="F461" s="249" t="s">
        <v>465</v>
      </c>
      <c r="H461" s="248" t="s">
        <v>1</v>
      </c>
      <c r="L461" s="246"/>
      <c r="M461" s="250"/>
      <c r="T461" s="251"/>
      <c r="AT461" s="248" t="s">
        <v>112</v>
      </c>
      <c r="AU461" s="248" t="s">
        <v>69</v>
      </c>
      <c r="AV461" s="247" t="s">
        <v>67</v>
      </c>
      <c r="AW461" s="247" t="s">
        <v>25</v>
      </c>
      <c r="AX461" s="247" t="s">
        <v>62</v>
      </c>
      <c r="AY461" s="248" t="s">
        <v>103</v>
      </c>
    </row>
    <row r="462" spans="2:51" s="139" customFormat="1">
      <c r="B462" s="138"/>
      <c r="D462" s="140" t="s">
        <v>112</v>
      </c>
      <c r="E462" s="141" t="s">
        <v>1</v>
      </c>
      <c r="F462" s="142" t="s">
        <v>466</v>
      </c>
      <c r="H462" s="143">
        <v>120.72499999999999</v>
      </c>
      <c r="L462" s="138"/>
      <c r="M462" s="145"/>
      <c r="T462" s="147"/>
      <c r="AT462" s="141" t="s">
        <v>112</v>
      </c>
      <c r="AU462" s="141" t="s">
        <v>69</v>
      </c>
      <c r="AV462" s="139" t="s">
        <v>69</v>
      </c>
      <c r="AW462" s="139" t="s">
        <v>25</v>
      </c>
      <c r="AX462" s="139" t="s">
        <v>62</v>
      </c>
      <c r="AY462" s="141" t="s">
        <v>103</v>
      </c>
    </row>
    <row r="463" spans="2:51" s="247" customFormat="1">
      <c r="B463" s="246"/>
      <c r="D463" s="140" t="s">
        <v>112</v>
      </c>
      <c r="E463" s="248" t="s">
        <v>1</v>
      </c>
      <c r="F463" s="249" t="s">
        <v>455</v>
      </c>
      <c r="H463" s="248" t="s">
        <v>1</v>
      </c>
      <c r="L463" s="246"/>
      <c r="M463" s="250"/>
      <c r="T463" s="251"/>
      <c r="AT463" s="248" t="s">
        <v>112</v>
      </c>
      <c r="AU463" s="248" t="s">
        <v>69</v>
      </c>
      <c r="AV463" s="247" t="s">
        <v>67</v>
      </c>
      <c r="AW463" s="247" t="s">
        <v>25</v>
      </c>
      <c r="AX463" s="247" t="s">
        <v>62</v>
      </c>
      <c r="AY463" s="248" t="s">
        <v>103</v>
      </c>
    </row>
    <row r="464" spans="2:51" s="247" customFormat="1">
      <c r="B464" s="246"/>
      <c r="D464" s="140" t="s">
        <v>112</v>
      </c>
      <c r="E464" s="248" t="s">
        <v>1</v>
      </c>
      <c r="F464" s="249" t="s">
        <v>467</v>
      </c>
      <c r="H464" s="248" t="s">
        <v>1</v>
      </c>
      <c r="L464" s="246"/>
      <c r="M464" s="250"/>
      <c r="T464" s="251"/>
      <c r="AT464" s="248" t="s">
        <v>112</v>
      </c>
      <c r="AU464" s="248" t="s">
        <v>69</v>
      </c>
      <c r="AV464" s="247" t="s">
        <v>67</v>
      </c>
      <c r="AW464" s="247" t="s">
        <v>25</v>
      </c>
      <c r="AX464" s="247" t="s">
        <v>62</v>
      </c>
      <c r="AY464" s="248" t="s">
        <v>103</v>
      </c>
    </row>
    <row r="465" spans="2:65" s="139" customFormat="1">
      <c r="B465" s="138"/>
      <c r="D465" s="140" t="s">
        <v>112</v>
      </c>
      <c r="E465" s="141" t="s">
        <v>1</v>
      </c>
      <c r="F465" s="142" t="s">
        <v>468</v>
      </c>
      <c r="H465" s="143">
        <v>6.8</v>
      </c>
      <c r="L465" s="138"/>
      <c r="M465" s="145"/>
      <c r="T465" s="147"/>
      <c r="AT465" s="141" t="s">
        <v>112</v>
      </c>
      <c r="AU465" s="141" t="s">
        <v>69</v>
      </c>
      <c r="AV465" s="139" t="s">
        <v>69</v>
      </c>
      <c r="AW465" s="139" t="s">
        <v>25</v>
      </c>
      <c r="AX465" s="139" t="s">
        <v>62</v>
      </c>
      <c r="AY465" s="141" t="s">
        <v>103</v>
      </c>
    </row>
    <row r="466" spans="2:65" s="260" customFormat="1">
      <c r="B466" s="259"/>
      <c r="D466" s="140" t="s">
        <v>112</v>
      </c>
      <c r="E466" s="261" t="s">
        <v>1</v>
      </c>
      <c r="F466" s="262" t="s">
        <v>458</v>
      </c>
      <c r="H466" s="263">
        <v>127.52499999999999</v>
      </c>
      <c r="L466" s="259"/>
      <c r="M466" s="264"/>
      <c r="T466" s="265"/>
      <c r="AT466" s="261" t="s">
        <v>112</v>
      </c>
      <c r="AU466" s="261" t="s">
        <v>69</v>
      </c>
      <c r="AV466" s="260" t="s">
        <v>119</v>
      </c>
      <c r="AW466" s="260" t="s">
        <v>25</v>
      </c>
      <c r="AX466" s="260" t="s">
        <v>62</v>
      </c>
      <c r="AY466" s="261" t="s">
        <v>103</v>
      </c>
    </row>
    <row r="467" spans="2:65" s="247" customFormat="1">
      <c r="B467" s="246"/>
      <c r="D467" s="140" t="s">
        <v>112</v>
      </c>
      <c r="E467" s="248" t="s">
        <v>1</v>
      </c>
      <c r="F467" s="249" t="s">
        <v>459</v>
      </c>
      <c r="H467" s="248" t="s">
        <v>1</v>
      </c>
      <c r="L467" s="246"/>
      <c r="M467" s="250"/>
      <c r="T467" s="251"/>
      <c r="AT467" s="248" t="s">
        <v>112</v>
      </c>
      <c r="AU467" s="248" t="s">
        <v>69</v>
      </c>
      <c r="AV467" s="247" t="s">
        <v>67</v>
      </c>
      <c r="AW467" s="247" t="s">
        <v>25</v>
      </c>
      <c r="AX467" s="247" t="s">
        <v>62</v>
      </c>
      <c r="AY467" s="248" t="s">
        <v>103</v>
      </c>
    </row>
    <row r="468" spans="2:65" s="247" customFormat="1">
      <c r="B468" s="246"/>
      <c r="D468" s="140" t="s">
        <v>112</v>
      </c>
      <c r="E468" s="248" t="s">
        <v>1</v>
      </c>
      <c r="F468" s="249" t="s">
        <v>452</v>
      </c>
      <c r="H468" s="248" t="s">
        <v>1</v>
      </c>
      <c r="L468" s="246"/>
      <c r="M468" s="250"/>
      <c r="T468" s="251"/>
      <c r="AT468" s="248" t="s">
        <v>112</v>
      </c>
      <c r="AU468" s="248" t="s">
        <v>69</v>
      </c>
      <c r="AV468" s="247" t="s">
        <v>67</v>
      </c>
      <c r="AW468" s="247" t="s">
        <v>25</v>
      </c>
      <c r="AX468" s="247" t="s">
        <v>62</v>
      </c>
      <c r="AY468" s="248" t="s">
        <v>103</v>
      </c>
    </row>
    <row r="469" spans="2:65" s="247" customFormat="1">
      <c r="B469" s="246"/>
      <c r="D469" s="140" t="s">
        <v>112</v>
      </c>
      <c r="E469" s="248" t="s">
        <v>1</v>
      </c>
      <c r="F469" s="249" t="s">
        <v>469</v>
      </c>
      <c r="H469" s="248" t="s">
        <v>1</v>
      </c>
      <c r="L469" s="246"/>
      <c r="M469" s="250"/>
      <c r="T469" s="251"/>
      <c r="AT469" s="248" t="s">
        <v>112</v>
      </c>
      <c r="AU469" s="248" t="s">
        <v>69</v>
      </c>
      <c r="AV469" s="247" t="s">
        <v>67</v>
      </c>
      <c r="AW469" s="247" t="s">
        <v>25</v>
      </c>
      <c r="AX469" s="247" t="s">
        <v>62</v>
      </c>
      <c r="AY469" s="248" t="s">
        <v>103</v>
      </c>
    </row>
    <row r="470" spans="2:65" s="139" customFormat="1">
      <c r="B470" s="138"/>
      <c r="D470" s="140" t="s">
        <v>112</v>
      </c>
      <c r="E470" s="141" t="s">
        <v>1</v>
      </c>
      <c r="F470" s="142" t="s">
        <v>470</v>
      </c>
      <c r="H470" s="143">
        <v>4.59</v>
      </c>
      <c r="L470" s="138"/>
      <c r="M470" s="145"/>
      <c r="T470" s="147"/>
      <c r="AT470" s="141" t="s">
        <v>112</v>
      </c>
      <c r="AU470" s="141" t="s">
        <v>69</v>
      </c>
      <c r="AV470" s="139" t="s">
        <v>69</v>
      </c>
      <c r="AW470" s="139" t="s">
        <v>25</v>
      </c>
      <c r="AX470" s="139" t="s">
        <v>62</v>
      </c>
      <c r="AY470" s="141" t="s">
        <v>103</v>
      </c>
    </row>
    <row r="471" spans="2:65" s="260" customFormat="1">
      <c r="B471" s="259"/>
      <c r="D471" s="140" t="s">
        <v>112</v>
      </c>
      <c r="E471" s="261" t="s">
        <v>1</v>
      </c>
      <c r="F471" s="262" t="s">
        <v>458</v>
      </c>
      <c r="H471" s="263">
        <v>4.59</v>
      </c>
      <c r="L471" s="259"/>
      <c r="M471" s="264"/>
      <c r="T471" s="265"/>
      <c r="AT471" s="261" t="s">
        <v>112</v>
      </c>
      <c r="AU471" s="261" t="s">
        <v>69</v>
      </c>
      <c r="AV471" s="260" t="s">
        <v>119</v>
      </c>
      <c r="AW471" s="260" t="s">
        <v>25</v>
      </c>
      <c r="AX471" s="260" t="s">
        <v>62</v>
      </c>
      <c r="AY471" s="261" t="s">
        <v>103</v>
      </c>
    </row>
    <row r="472" spans="2:65" s="253" customFormat="1">
      <c r="B472" s="252"/>
      <c r="D472" s="140" t="s">
        <v>112</v>
      </c>
      <c r="E472" s="254" t="s">
        <v>1</v>
      </c>
      <c r="F472" s="255" t="s">
        <v>439</v>
      </c>
      <c r="H472" s="256">
        <v>508.36500000000001</v>
      </c>
      <c r="L472" s="252"/>
      <c r="M472" s="257"/>
      <c r="T472" s="258"/>
      <c r="AT472" s="254" t="s">
        <v>112</v>
      </c>
      <c r="AU472" s="254" t="s">
        <v>69</v>
      </c>
      <c r="AV472" s="253" t="s">
        <v>110</v>
      </c>
      <c r="AW472" s="253" t="s">
        <v>25</v>
      </c>
      <c r="AX472" s="253" t="s">
        <v>67</v>
      </c>
      <c r="AY472" s="254" t="s">
        <v>103</v>
      </c>
    </row>
    <row r="473" spans="2:65" s="186" customFormat="1" ht="16.5" customHeight="1">
      <c r="B473" s="185"/>
      <c r="C473" s="230" t="s">
        <v>161</v>
      </c>
      <c r="D473" s="230" t="s">
        <v>105</v>
      </c>
      <c r="E473" s="231" t="s">
        <v>513</v>
      </c>
      <c r="F473" s="232" t="s">
        <v>514</v>
      </c>
      <c r="G473" s="233" t="s">
        <v>137</v>
      </c>
      <c r="H473" s="234">
        <v>337.19499999999999</v>
      </c>
      <c r="I473" s="172"/>
      <c r="J473" s="235">
        <f>ROUND(I473*H473,2)</f>
        <v>0</v>
      </c>
      <c r="K473" s="232" t="s">
        <v>428</v>
      </c>
      <c r="L473" s="185"/>
      <c r="M473" s="236" t="s">
        <v>1</v>
      </c>
      <c r="N473" s="237" t="s">
        <v>33</v>
      </c>
      <c r="O473" s="238">
        <v>0.29899999999999999</v>
      </c>
      <c r="P473" s="238">
        <f>O473*H473</f>
        <v>100.821305</v>
      </c>
      <c r="Q473" s="238">
        <v>0</v>
      </c>
      <c r="R473" s="238">
        <f>Q473*H473</f>
        <v>0</v>
      </c>
      <c r="S473" s="238">
        <v>0</v>
      </c>
      <c r="T473" s="239">
        <f>S473*H473</f>
        <v>0</v>
      </c>
      <c r="AR473" s="240" t="s">
        <v>110</v>
      </c>
      <c r="AT473" s="240" t="s">
        <v>105</v>
      </c>
      <c r="AU473" s="240" t="s">
        <v>69</v>
      </c>
      <c r="AY473" s="182" t="s">
        <v>103</v>
      </c>
      <c r="BE473" s="241">
        <f>IF(N473="základní",J473,0)</f>
        <v>0</v>
      </c>
      <c r="BF473" s="241">
        <f>IF(N473="snížená",J473,0)</f>
        <v>0</v>
      </c>
      <c r="BG473" s="241">
        <f>IF(N473="zákl. přenesená",J473,0)</f>
        <v>0</v>
      </c>
      <c r="BH473" s="241">
        <f>IF(N473="sníž. přenesená",J473,0)</f>
        <v>0</v>
      </c>
      <c r="BI473" s="241">
        <f>IF(N473="nulová",J473,0)</f>
        <v>0</v>
      </c>
      <c r="BJ473" s="182" t="s">
        <v>67</v>
      </c>
      <c r="BK473" s="241">
        <f>ROUND(I473*H473,2)</f>
        <v>0</v>
      </c>
      <c r="BL473" s="182" t="s">
        <v>110</v>
      </c>
      <c r="BM473" s="240" t="s">
        <v>515</v>
      </c>
    </row>
    <row r="474" spans="2:65" s="186" customFormat="1" ht="19.5">
      <c r="B474" s="185"/>
      <c r="D474" s="140" t="s">
        <v>430</v>
      </c>
      <c r="F474" s="242" t="s">
        <v>516</v>
      </c>
      <c r="L474" s="185"/>
      <c r="M474" s="243"/>
      <c r="T474" s="244"/>
      <c r="AT474" s="182" t="s">
        <v>430</v>
      </c>
      <c r="AU474" s="182" t="s">
        <v>69</v>
      </c>
    </row>
    <row r="475" spans="2:65" s="247" customFormat="1">
      <c r="B475" s="246"/>
      <c r="D475" s="140" t="s">
        <v>112</v>
      </c>
      <c r="E475" s="248" t="s">
        <v>1</v>
      </c>
      <c r="F475" s="249" t="s">
        <v>434</v>
      </c>
      <c r="H475" s="248" t="s">
        <v>1</v>
      </c>
      <c r="L475" s="246"/>
      <c r="M475" s="250"/>
      <c r="T475" s="251"/>
      <c r="AT475" s="248" t="s">
        <v>112</v>
      </c>
      <c r="AU475" s="248" t="s">
        <v>69</v>
      </c>
      <c r="AV475" s="247" t="s">
        <v>67</v>
      </c>
      <c r="AW475" s="247" t="s">
        <v>25</v>
      </c>
      <c r="AX475" s="247" t="s">
        <v>62</v>
      </c>
      <c r="AY475" s="248" t="s">
        <v>103</v>
      </c>
    </row>
    <row r="476" spans="2:65" s="247" customFormat="1">
      <c r="B476" s="246"/>
      <c r="D476" s="140" t="s">
        <v>112</v>
      </c>
      <c r="E476" s="248" t="s">
        <v>1</v>
      </c>
      <c r="F476" s="249" t="s">
        <v>435</v>
      </c>
      <c r="H476" s="248" t="s">
        <v>1</v>
      </c>
      <c r="L476" s="246"/>
      <c r="M476" s="250"/>
      <c r="T476" s="251"/>
      <c r="AT476" s="248" t="s">
        <v>112</v>
      </c>
      <c r="AU476" s="248" t="s">
        <v>69</v>
      </c>
      <c r="AV476" s="247" t="s">
        <v>67</v>
      </c>
      <c r="AW476" s="247" t="s">
        <v>25</v>
      </c>
      <c r="AX476" s="247" t="s">
        <v>62</v>
      </c>
      <c r="AY476" s="248" t="s">
        <v>103</v>
      </c>
    </row>
    <row r="477" spans="2:65" s="247" customFormat="1">
      <c r="B477" s="246"/>
      <c r="D477" s="140" t="s">
        <v>112</v>
      </c>
      <c r="E477" s="248" t="s">
        <v>1</v>
      </c>
      <c r="F477" s="249" t="s">
        <v>436</v>
      </c>
      <c r="H477" s="248" t="s">
        <v>1</v>
      </c>
      <c r="L477" s="246"/>
      <c r="M477" s="250"/>
      <c r="T477" s="251"/>
      <c r="AT477" s="248" t="s">
        <v>112</v>
      </c>
      <c r="AU477" s="248" t="s">
        <v>69</v>
      </c>
      <c r="AV477" s="247" t="s">
        <v>67</v>
      </c>
      <c r="AW477" s="247" t="s">
        <v>25</v>
      </c>
      <c r="AX477" s="247" t="s">
        <v>62</v>
      </c>
      <c r="AY477" s="248" t="s">
        <v>103</v>
      </c>
    </row>
    <row r="478" spans="2:65" s="247" customFormat="1">
      <c r="B478" s="246"/>
      <c r="D478" s="140" t="s">
        <v>112</v>
      </c>
      <c r="E478" s="248" t="s">
        <v>1</v>
      </c>
      <c r="F478" s="249" t="s">
        <v>450</v>
      </c>
      <c r="H478" s="248" t="s">
        <v>1</v>
      </c>
      <c r="L478" s="246"/>
      <c r="M478" s="250"/>
      <c r="T478" s="251"/>
      <c r="AT478" s="248" t="s">
        <v>112</v>
      </c>
      <c r="AU478" s="248" t="s">
        <v>69</v>
      </c>
      <c r="AV478" s="247" t="s">
        <v>67</v>
      </c>
      <c r="AW478" s="247" t="s">
        <v>25</v>
      </c>
      <c r="AX478" s="247" t="s">
        <v>62</v>
      </c>
      <c r="AY478" s="248" t="s">
        <v>103</v>
      </c>
    </row>
    <row r="479" spans="2:65" s="247" customFormat="1">
      <c r="B479" s="246"/>
      <c r="D479" s="140" t="s">
        <v>112</v>
      </c>
      <c r="E479" s="248" t="s">
        <v>1</v>
      </c>
      <c r="F479" s="249" t="s">
        <v>517</v>
      </c>
      <c r="H479" s="248" t="s">
        <v>1</v>
      </c>
      <c r="L479" s="246"/>
      <c r="M479" s="250"/>
      <c r="T479" s="251"/>
      <c r="AT479" s="248" t="s">
        <v>112</v>
      </c>
      <c r="AU479" s="248" t="s">
        <v>69</v>
      </c>
      <c r="AV479" s="247" t="s">
        <v>67</v>
      </c>
      <c r="AW479" s="247" t="s">
        <v>25</v>
      </c>
      <c r="AX479" s="247" t="s">
        <v>62</v>
      </c>
      <c r="AY479" s="248" t="s">
        <v>103</v>
      </c>
    </row>
    <row r="480" spans="2:65" s="247" customFormat="1">
      <c r="B480" s="246"/>
      <c r="D480" s="140" t="s">
        <v>112</v>
      </c>
      <c r="E480" s="248" t="s">
        <v>1</v>
      </c>
      <c r="F480" s="249" t="s">
        <v>451</v>
      </c>
      <c r="H480" s="248" t="s">
        <v>1</v>
      </c>
      <c r="L480" s="246"/>
      <c r="M480" s="250"/>
      <c r="T480" s="251"/>
      <c r="AT480" s="248" t="s">
        <v>112</v>
      </c>
      <c r="AU480" s="248" t="s">
        <v>69</v>
      </c>
      <c r="AV480" s="247" t="s">
        <v>67</v>
      </c>
      <c r="AW480" s="247" t="s">
        <v>25</v>
      </c>
      <c r="AX480" s="247" t="s">
        <v>62</v>
      </c>
      <c r="AY480" s="248" t="s">
        <v>103</v>
      </c>
    </row>
    <row r="481" spans="2:51" s="247" customFormat="1">
      <c r="B481" s="246"/>
      <c r="D481" s="140" t="s">
        <v>112</v>
      </c>
      <c r="E481" s="248" t="s">
        <v>1</v>
      </c>
      <c r="F481" s="249" t="s">
        <v>452</v>
      </c>
      <c r="H481" s="248" t="s">
        <v>1</v>
      </c>
      <c r="L481" s="246"/>
      <c r="M481" s="250"/>
      <c r="T481" s="251"/>
      <c r="AT481" s="248" t="s">
        <v>112</v>
      </c>
      <c r="AU481" s="248" t="s">
        <v>69</v>
      </c>
      <c r="AV481" s="247" t="s">
        <v>67</v>
      </c>
      <c r="AW481" s="247" t="s">
        <v>25</v>
      </c>
      <c r="AX481" s="247" t="s">
        <v>62</v>
      </c>
      <c r="AY481" s="248" t="s">
        <v>103</v>
      </c>
    </row>
    <row r="482" spans="2:51" s="247" customFormat="1">
      <c r="B482" s="246"/>
      <c r="D482" s="140" t="s">
        <v>112</v>
      </c>
      <c r="E482" s="248" t="s">
        <v>1</v>
      </c>
      <c r="F482" s="249" t="s">
        <v>453</v>
      </c>
      <c r="H482" s="248" t="s">
        <v>1</v>
      </c>
      <c r="L482" s="246"/>
      <c r="M482" s="250"/>
      <c r="T482" s="251"/>
      <c r="AT482" s="248" t="s">
        <v>112</v>
      </c>
      <c r="AU482" s="248" t="s">
        <v>69</v>
      </c>
      <c r="AV482" s="247" t="s">
        <v>67</v>
      </c>
      <c r="AW482" s="247" t="s">
        <v>25</v>
      </c>
      <c r="AX482" s="247" t="s">
        <v>62</v>
      </c>
      <c r="AY482" s="248" t="s">
        <v>103</v>
      </c>
    </row>
    <row r="483" spans="2:51" s="139" customFormat="1">
      <c r="B483" s="138"/>
      <c r="D483" s="140" t="s">
        <v>112</v>
      </c>
      <c r="E483" s="141" t="s">
        <v>1</v>
      </c>
      <c r="F483" s="142" t="s">
        <v>518</v>
      </c>
      <c r="H483" s="143">
        <v>158.80000000000001</v>
      </c>
      <c r="L483" s="138"/>
      <c r="M483" s="145"/>
      <c r="T483" s="147"/>
      <c r="AT483" s="141" t="s">
        <v>112</v>
      </c>
      <c r="AU483" s="141" t="s">
        <v>69</v>
      </c>
      <c r="AV483" s="139" t="s">
        <v>69</v>
      </c>
      <c r="AW483" s="139" t="s">
        <v>25</v>
      </c>
      <c r="AX483" s="139" t="s">
        <v>62</v>
      </c>
      <c r="AY483" s="141" t="s">
        <v>103</v>
      </c>
    </row>
    <row r="484" spans="2:51" s="247" customFormat="1">
      <c r="B484" s="246"/>
      <c r="D484" s="140" t="s">
        <v>112</v>
      </c>
      <c r="E484" s="248" t="s">
        <v>1</v>
      </c>
      <c r="F484" s="249" t="s">
        <v>455</v>
      </c>
      <c r="H484" s="248" t="s">
        <v>1</v>
      </c>
      <c r="L484" s="246"/>
      <c r="M484" s="250"/>
      <c r="T484" s="251"/>
      <c r="AT484" s="248" t="s">
        <v>112</v>
      </c>
      <c r="AU484" s="248" t="s">
        <v>69</v>
      </c>
      <c r="AV484" s="247" t="s">
        <v>67</v>
      </c>
      <c r="AW484" s="247" t="s">
        <v>25</v>
      </c>
      <c r="AX484" s="247" t="s">
        <v>62</v>
      </c>
      <c r="AY484" s="248" t="s">
        <v>103</v>
      </c>
    </row>
    <row r="485" spans="2:51" s="247" customFormat="1">
      <c r="B485" s="246"/>
      <c r="D485" s="140" t="s">
        <v>112</v>
      </c>
      <c r="E485" s="248" t="s">
        <v>1</v>
      </c>
      <c r="F485" s="249" t="s">
        <v>456</v>
      </c>
      <c r="H485" s="248" t="s">
        <v>1</v>
      </c>
      <c r="L485" s="246"/>
      <c r="M485" s="250"/>
      <c r="T485" s="251"/>
      <c r="AT485" s="248" t="s">
        <v>112</v>
      </c>
      <c r="AU485" s="248" t="s">
        <v>69</v>
      </c>
      <c r="AV485" s="247" t="s">
        <v>67</v>
      </c>
      <c r="AW485" s="247" t="s">
        <v>25</v>
      </c>
      <c r="AX485" s="247" t="s">
        <v>62</v>
      </c>
      <c r="AY485" s="248" t="s">
        <v>103</v>
      </c>
    </row>
    <row r="486" spans="2:51" s="139" customFormat="1">
      <c r="B486" s="138"/>
      <c r="D486" s="140" t="s">
        <v>112</v>
      </c>
      <c r="E486" s="141" t="s">
        <v>1</v>
      </c>
      <c r="F486" s="142" t="s">
        <v>519</v>
      </c>
      <c r="H486" s="143">
        <v>-3.613</v>
      </c>
      <c r="L486" s="138"/>
      <c r="M486" s="145"/>
      <c r="T486" s="147"/>
      <c r="AT486" s="141" t="s">
        <v>112</v>
      </c>
      <c r="AU486" s="141" t="s">
        <v>69</v>
      </c>
      <c r="AV486" s="139" t="s">
        <v>69</v>
      </c>
      <c r="AW486" s="139" t="s">
        <v>25</v>
      </c>
      <c r="AX486" s="139" t="s">
        <v>62</v>
      </c>
      <c r="AY486" s="141" t="s">
        <v>103</v>
      </c>
    </row>
    <row r="487" spans="2:51" s="260" customFormat="1">
      <c r="B487" s="259"/>
      <c r="D487" s="140" t="s">
        <v>112</v>
      </c>
      <c r="E487" s="261" t="s">
        <v>1</v>
      </c>
      <c r="F487" s="262" t="s">
        <v>458</v>
      </c>
      <c r="H487" s="263">
        <v>155.18700000000001</v>
      </c>
      <c r="L487" s="259"/>
      <c r="M487" s="264"/>
      <c r="T487" s="265"/>
      <c r="AT487" s="261" t="s">
        <v>112</v>
      </c>
      <c r="AU487" s="261" t="s">
        <v>69</v>
      </c>
      <c r="AV487" s="260" t="s">
        <v>119</v>
      </c>
      <c r="AW487" s="260" t="s">
        <v>25</v>
      </c>
      <c r="AX487" s="260" t="s">
        <v>62</v>
      </c>
      <c r="AY487" s="261" t="s">
        <v>103</v>
      </c>
    </row>
    <row r="488" spans="2:51" s="247" customFormat="1">
      <c r="B488" s="246"/>
      <c r="D488" s="140" t="s">
        <v>112</v>
      </c>
      <c r="E488" s="248" t="s">
        <v>1</v>
      </c>
      <c r="F488" s="249" t="s">
        <v>459</v>
      </c>
      <c r="H488" s="248" t="s">
        <v>1</v>
      </c>
      <c r="L488" s="246"/>
      <c r="M488" s="250"/>
      <c r="T488" s="251"/>
      <c r="AT488" s="248" t="s">
        <v>112</v>
      </c>
      <c r="AU488" s="248" t="s">
        <v>69</v>
      </c>
      <c r="AV488" s="247" t="s">
        <v>67</v>
      </c>
      <c r="AW488" s="247" t="s">
        <v>25</v>
      </c>
      <c r="AX488" s="247" t="s">
        <v>62</v>
      </c>
      <c r="AY488" s="248" t="s">
        <v>103</v>
      </c>
    </row>
    <row r="489" spans="2:51" s="247" customFormat="1">
      <c r="B489" s="246"/>
      <c r="D489" s="140" t="s">
        <v>112</v>
      </c>
      <c r="E489" s="248" t="s">
        <v>1</v>
      </c>
      <c r="F489" s="249" t="s">
        <v>452</v>
      </c>
      <c r="H489" s="248" t="s">
        <v>1</v>
      </c>
      <c r="L489" s="246"/>
      <c r="M489" s="250"/>
      <c r="T489" s="251"/>
      <c r="AT489" s="248" t="s">
        <v>112</v>
      </c>
      <c r="AU489" s="248" t="s">
        <v>69</v>
      </c>
      <c r="AV489" s="247" t="s">
        <v>67</v>
      </c>
      <c r="AW489" s="247" t="s">
        <v>25</v>
      </c>
      <c r="AX489" s="247" t="s">
        <v>62</v>
      </c>
      <c r="AY489" s="248" t="s">
        <v>103</v>
      </c>
    </row>
    <row r="490" spans="2:51" s="247" customFormat="1">
      <c r="B490" s="246"/>
      <c r="D490" s="140" t="s">
        <v>112</v>
      </c>
      <c r="E490" s="248" t="s">
        <v>1</v>
      </c>
      <c r="F490" s="249" t="s">
        <v>460</v>
      </c>
      <c r="H490" s="248" t="s">
        <v>1</v>
      </c>
      <c r="L490" s="246"/>
      <c r="M490" s="250"/>
      <c r="T490" s="251"/>
      <c r="AT490" s="248" t="s">
        <v>112</v>
      </c>
      <c r="AU490" s="248" t="s">
        <v>69</v>
      </c>
      <c r="AV490" s="247" t="s">
        <v>67</v>
      </c>
      <c r="AW490" s="247" t="s">
        <v>25</v>
      </c>
      <c r="AX490" s="247" t="s">
        <v>62</v>
      </c>
      <c r="AY490" s="248" t="s">
        <v>103</v>
      </c>
    </row>
    <row r="491" spans="2:51" s="139" customFormat="1">
      <c r="B491" s="138"/>
      <c r="D491" s="140" t="s">
        <v>112</v>
      </c>
      <c r="E491" s="141" t="s">
        <v>1</v>
      </c>
      <c r="F491" s="142" t="s">
        <v>520</v>
      </c>
      <c r="H491" s="143">
        <v>101</v>
      </c>
      <c r="L491" s="138"/>
      <c r="M491" s="145"/>
      <c r="T491" s="147"/>
      <c r="AT491" s="141" t="s">
        <v>112</v>
      </c>
      <c r="AU491" s="141" t="s">
        <v>69</v>
      </c>
      <c r="AV491" s="139" t="s">
        <v>69</v>
      </c>
      <c r="AW491" s="139" t="s">
        <v>25</v>
      </c>
      <c r="AX491" s="139" t="s">
        <v>62</v>
      </c>
      <c r="AY491" s="141" t="s">
        <v>103</v>
      </c>
    </row>
    <row r="492" spans="2:51" s="247" customFormat="1">
      <c r="B492" s="246"/>
      <c r="D492" s="140" t="s">
        <v>112</v>
      </c>
      <c r="E492" s="248" t="s">
        <v>1</v>
      </c>
      <c r="F492" s="249" t="s">
        <v>455</v>
      </c>
      <c r="H492" s="248" t="s">
        <v>1</v>
      </c>
      <c r="L492" s="246"/>
      <c r="M492" s="250"/>
      <c r="T492" s="251"/>
      <c r="AT492" s="248" t="s">
        <v>112</v>
      </c>
      <c r="AU492" s="248" t="s">
        <v>69</v>
      </c>
      <c r="AV492" s="247" t="s">
        <v>67</v>
      </c>
      <c r="AW492" s="247" t="s">
        <v>25</v>
      </c>
      <c r="AX492" s="247" t="s">
        <v>62</v>
      </c>
      <c r="AY492" s="248" t="s">
        <v>103</v>
      </c>
    </row>
    <row r="493" spans="2:51" s="247" customFormat="1">
      <c r="B493" s="246"/>
      <c r="D493" s="140" t="s">
        <v>112</v>
      </c>
      <c r="E493" s="248" t="s">
        <v>1</v>
      </c>
      <c r="F493" s="249" t="s">
        <v>462</v>
      </c>
      <c r="H493" s="248" t="s">
        <v>1</v>
      </c>
      <c r="L493" s="246"/>
      <c r="M493" s="250"/>
      <c r="T493" s="251"/>
      <c r="AT493" s="248" t="s">
        <v>112</v>
      </c>
      <c r="AU493" s="248" t="s">
        <v>69</v>
      </c>
      <c r="AV493" s="247" t="s">
        <v>67</v>
      </c>
      <c r="AW493" s="247" t="s">
        <v>25</v>
      </c>
      <c r="AX493" s="247" t="s">
        <v>62</v>
      </c>
      <c r="AY493" s="248" t="s">
        <v>103</v>
      </c>
    </row>
    <row r="494" spans="2:51" s="139" customFormat="1">
      <c r="B494" s="138"/>
      <c r="D494" s="140" t="s">
        <v>112</v>
      </c>
      <c r="E494" s="141" t="s">
        <v>1</v>
      </c>
      <c r="F494" s="142" t="s">
        <v>521</v>
      </c>
      <c r="H494" s="143">
        <v>-1.139</v>
      </c>
      <c r="L494" s="138"/>
      <c r="M494" s="145"/>
      <c r="T494" s="147"/>
      <c r="AT494" s="141" t="s">
        <v>112</v>
      </c>
      <c r="AU494" s="141" t="s">
        <v>69</v>
      </c>
      <c r="AV494" s="139" t="s">
        <v>69</v>
      </c>
      <c r="AW494" s="139" t="s">
        <v>25</v>
      </c>
      <c r="AX494" s="139" t="s">
        <v>62</v>
      </c>
      <c r="AY494" s="141" t="s">
        <v>103</v>
      </c>
    </row>
    <row r="495" spans="2:51" s="260" customFormat="1">
      <c r="B495" s="259"/>
      <c r="D495" s="140" t="s">
        <v>112</v>
      </c>
      <c r="E495" s="261" t="s">
        <v>1</v>
      </c>
      <c r="F495" s="262" t="s">
        <v>458</v>
      </c>
      <c r="H495" s="263">
        <v>99.861000000000004</v>
      </c>
      <c r="L495" s="259"/>
      <c r="M495" s="264"/>
      <c r="T495" s="265"/>
      <c r="AT495" s="261" t="s">
        <v>112</v>
      </c>
      <c r="AU495" s="261" t="s">
        <v>69</v>
      </c>
      <c r="AV495" s="260" t="s">
        <v>119</v>
      </c>
      <c r="AW495" s="260" t="s">
        <v>25</v>
      </c>
      <c r="AX495" s="260" t="s">
        <v>62</v>
      </c>
      <c r="AY495" s="261" t="s">
        <v>103</v>
      </c>
    </row>
    <row r="496" spans="2:51" s="247" customFormat="1">
      <c r="B496" s="246"/>
      <c r="D496" s="140" t="s">
        <v>112</v>
      </c>
      <c r="E496" s="248" t="s">
        <v>1</v>
      </c>
      <c r="F496" s="249" t="s">
        <v>464</v>
      </c>
      <c r="H496" s="248" t="s">
        <v>1</v>
      </c>
      <c r="L496" s="246"/>
      <c r="M496" s="250"/>
      <c r="T496" s="251"/>
      <c r="AT496" s="248" t="s">
        <v>112</v>
      </c>
      <c r="AU496" s="248" t="s">
        <v>69</v>
      </c>
      <c r="AV496" s="247" t="s">
        <v>67</v>
      </c>
      <c r="AW496" s="247" t="s">
        <v>25</v>
      </c>
      <c r="AX496" s="247" t="s">
        <v>62</v>
      </c>
      <c r="AY496" s="248" t="s">
        <v>103</v>
      </c>
    </row>
    <row r="497" spans="2:65" s="247" customFormat="1">
      <c r="B497" s="246"/>
      <c r="D497" s="140" t="s">
        <v>112</v>
      </c>
      <c r="E497" s="248" t="s">
        <v>1</v>
      </c>
      <c r="F497" s="249" t="s">
        <v>452</v>
      </c>
      <c r="H497" s="248" t="s">
        <v>1</v>
      </c>
      <c r="L497" s="246"/>
      <c r="M497" s="250"/>
      <c r="T497" s="251"/>
      <c r="AT497" s="248" t="s">
        <v>112</v>
      </c>
      <c r="AU497" s="248" t="s">
        <v>69</v>
      </c>
      <c r="AV497" s="247" t="s">
        <v>67</v>
      </c>
      <c r="AW497" s="247" t="s">
        <v>25</v>
      </c>
      <c r="AX497" s="247" t="s">
        <v>62</v>
      </c>
      <c r="AY497" s="248" t="s">
        <v>103</v>
      </c>
    </row>
    <row r="498" spans="2:65" s="247" customFormat="1">
      <c r="B498" s="246"/>
      <c r="D498" s="140" t="s">
        <v>112</v>
      </c>
      <c r="E498" s="248" t="s">
        <v>1</v>
      </c>
      <c r="F498" s="249" t="s">
        <v>465</v>
      </c>
      <c r="H498" s="248" t="s">
        <v>1</v>
      </c>
      <c r="L498" s="246"/>
      <c r="M498" s="250"/>
      <c r="T498" s="251"/>
      <c r="AT498" s="248" t="s">
        <v>112</v>
      </c>
      <c r="AU498" s="248" t="s">
        <v>69</v>
      </c>
      <c r="AV498" s="247" t="s">
        <v>67</v>
      </c>
      <c r="AW498" s="247" t="s">
        <v>25</v>
      </c>
      <c r="AX498" s="247" t="s">
        <v>62</v>
      </c>
      <c r="AY498" s="248" t="s">
        <v>103</v>
      </c>
    </row>
    <row r="499" spans="2:65" s="139" customFormat="1">
      <c r="B499" s="138"/>
      <c r="D499" s="140" t="s">
        <v>112</v>
      </c>
      <c r="E499" s="141" t="s">
        <v>1</v>
      </c>
      <c r="F499" s="142" t="s">
        <v>522</v>
      </c>
      <c r="H499" s="143">
        <v>79.763000000000005</v>
      </c>
      <c r="L499" s="138"/>
      <c r="M499" s="145"/>
      <c r="T499" s="147"/>
      <c r="AT499" s="141" t="s">
        <v>112</v>
      </c>
      <c r="AU499" s="141" t="s">
        <v>69</v>
      </c>
      <c r="AV499" s="139" t="s">
        <v>69</v>
      </c>
      <c r="AW499" s="139" t="s">
        <v>25</v>
      </c>
      <c r="AX499" s="139" t="s">
        <v>62</v>
      </c>
      <c r="AY499" s="141" t="s">
        <v>103</v>
      </c>
    </row>
    <row r="500" spans="2:65" s="247" customFormat="1">
      <c r="B500" s="246"/>
      <c r="D500" s="140" t="s">
        <v>112</v>
      </c>
      <c r="E500" s="248" t="s">
        <v>1</v>
      </c>
      <c r="F500" s="249" t="s">
        <v>455</v>
      </c>
      <c r="H500" s="248" t="s">
        <v>1</v>
      </c>
      <c r="L500" s="246"/>
      <c r="M500" s="250"/>
      <c r="T500" s="251"/>
      <c r="AT500" s="248" t="s">
        <v>112</v>
      </c>
      <c r="AU500" s="248" t="s">
        <v>69</v>
      </c>
      <c r="AV500" s="247" t="s">
        <v>67</v>
      </c>
      <c r="AW500" s="247" t="s">
        <v>25</v>
      </c>
      <c r="AX500" s="247" t="s">
        <v>62</v>
      </c>
      <c r="AY500" s="248" t="s">
        <v>103</v>
      </c>
    </row>
    <row r="501" spans="2:65" s="247" customFormat="1">
      <c r="B501" s="246"/>
      <c r="D501" s="140" t="s">
        <v>112</v>
      </c>
      <c r="E501" s="248" t="s">
        <v>1</v>
      </c>
      <c r="F501" s="249" t="s">
        <v>467</v>
      </c>
      <c r="H501" s="248" t="s">
        <v>1</v>
      </c>
      <c r="L501" s="246"/>
      <c r="M501" s="250"/>
      <c r="T501" s="251"/>
      <c r="AT501" s="248" t="s">
        <v>112</v>
      </c>
      <c r="AU501" s="248" t="s">
        <v>69</v>
      </c>
      <c r="AV501" s="247" t="s">
        <v>67</v>
      </c>
      <c r="AW501" s="247" t="s">
        <v>25</v>
      </c>
      <c r="AX501" s="247" t="s">
        <v>62</v>
      </c>
      <c r="AY501" s="248" t="s">
        <v>103</v>
      </c>
    </row>
    <row r="502" spans="2:65" s="139" customFormat="1">
      <c r="B502" s="138"/>
      <c r="D502" s="140" t="s">
        <v>112</v>
      </c>
      <c r="E502" s="141" t="s">
        <v>1</v>
      </c>
      <c r="F502" s="142" t="s">
        <v>523</v>
      </c>
      <c r="H502" s="143">
        <v>-0.98199999999999998</v>
      </c>
      <c r="L502" s="138"/>
      <c r="M502" s="145"/>
      <c r="T502" s="147"/>
      <c r="AT502" s="141" t="s">
        <v>112</v>
      </c>
      <c r="AU502" s="141" t="s">
        <v>69</v>
      </c>
      <c r="AV502" s="139" t="s">
        <v>69</v>
      </c>
      <c r="AW502" s="139" t="s">
        <v>25</v>
      </c>
      <c r="AX502" s="139" t="s">
        <v>62</v>
      </c>
      <c r="AY502" s="141" t="s">
        <v>103</v>
      </c>
    </row>
    <row r="503" spans="2:65" s="260" customFormat="1">
      <c r="B503" s="259"/>
      <c r="D503" s="140" t="s">
        <v>112</v>
      </c>
      <c r="E503" s="261" t="s">
        <v>1</v>
      </c>
      <c r="F503" s="262" t="s">
        <v>458</v>
      </c>
      <c r="H503" s="263">
        <v>78.781000000000006</v>
      </c>
      <c r="L503" s="259"/>
      <c r="M503" s="264"/>
      <c r="T503" s="265"/>
      <c r="AT503" s="261" t="s">
        <v>112</v>
      </c>
      <c r="AU503" s="261" t="s">
        <v>69</v>
      </c>
      <c r="AV503" s="260" t="s">
        <v>119</v>
      </c>
      <c r="AW503" s="260" t="s">
        <v>25</v>
      </c>
      <c r="AX503" s="260" t="s">
        <v>62</v>
      </c>
      <c r="AY503" s="261" t="s">
        <v>103</v>
      </c>
    </row>
    <row r="504" spans="2:65" s="247" customFormat="1">
      <c r="B504" s="246"/>
      <c r="D504" s="140" t="s">
        <v>112</v>
      </c>
      <c r="E504" s="248" t="s">
        <v>1</v>
      </c>
      <c r="F504" s="249" t="s">
        <v>459</v>
      </c>
      <c r="H504" s="248" t="s">
        <v>1</v>
      </c>
      <c r="L504" s="246"/>
      <c r="M504" s="250"/>
      <c r="T504" s="251"/>
      <c r="AT504" s="248" t="s">
        <v>112</v>
      </c>
      <c r="AU504" s="248" t="s">
        <v>69</v>
      </c>
      <c r="AV504" s="247" t="s">
        <v>67</v>
      </c>
      <c r="AW504" s="247" t="s">
        <v>25</v>
      </c>
      <c r="AX504" s="247" t="s">
        <v>62</v>
      </c>
      <c r="AY504" s="248" t="s">
        <v>103</v>
      </c>
    </row>
    <row r="505" spans="2:65" s="247" customFormat="1">
      <c r="B505" s="246"/>
      <c r="D505" s="140" t="s">
        <v>112</v>
      </c>
      <c r="E505" s="248" t="s">
        <v>1</v>
      </c>
      <c r="F505" s="249" t="s">
        <v>452</v>
      </c>
      <c r="H505" s="248" t="s">
        <v>1</v>
      </c>
      <c r="L505" s="246"/>
      <c r="M505" s="250"/>
      <c r="T505" s="251"/>
      <c r="AT505" s="248" t="s">
        <v>112</v>
      </c>
      <c r="AU505" s="248" t="s">
        <v>69</v>
      </c>
      <c r="AV505" s="247" t="s">
        <v>67</v>
      </c>
      <c r="AW505" s="247" t="s">
        <v>25</v>
      </c>
      <c r="AX505" s="247" t="s">
        <v>62</v>
      </c>
      <c r="AY505" s="248" t="s">
        <v>103</v>
      </c>
    </row>
    <row r="506" spans="2:65" s="247" customFormat="1">
      <c r="B506" s="246"/>
      <c r="D506" s="140" t="s">
        <v>112</v>
      </c>
      <c r="E506" s="248" t="s">
        <v>1</v>
      </c>
      <c r="F506" s="249" t="s">
        <v>469</v>
      </c>
      <c r="H506" s="248" t="s">
        <v>1</v>
      </c>
      <c r="L506" s="246"/>
      <c r="M506" s="250"/>
      <c r="T506" s="251"/>
      <c r="AT506" s="248" t="s">
        <v>112</v>
      </c>
      <c r="AU506" s="248" t="s">
        <v>69</v>
      </c>
      <c r="AV506" s="247" t="s">
        <v>67</v>
      </c>
      <c r="AW506" s="247" t="s">
        <v>25</v>
      </c>
      <c r="AX506" s="247" t="s">
        <v>62</v>
      </c>
      <c r="AY506" s="248" t="s">
        <v>103</v>
      </c>
    </row>
    <row r="507" spans="2:65" s="139" customFormat="1">
      <c r="B507" s="138"/>
      <c r="D507" s="140" t="s">
        <v>112</v>
      </c>
      <c r="E507" s="141" t="s">
        <v>1</v>
      </c>
      <c r="F507" s="142" t="s">
        <v>524</v>
      </c>
      <c r="H507" s="143">
        <v>3.3660000000000001</v>
      </c>
      <c r="L507" s="138"/>
      <c r="M507" s="145"/>
      <c r="T507" s="147"/>
      <c r="AT507" s="141" t="s">
        <v>112</v>
      </c>
      <c r="AU507" s="141" t="s">
        <v>69</v>
      </c>
      <c r="AV507" s="139" t="s">
        <v>69</v>
      </c>
      <c r="AW507" s="139" t="s">
        <v>25</v>
      </c>
      <c r="AX507" s="139" t="s">
        <v>62</v>
      </c>
      <c r="AY507" s="141" t="s">
        <v>103</v>
      </c>
    </row>
    <row r="508" spans="2:65" s="260" customFormat="1">
      <c r="B508" s="259"/>
      <c r="D508" s="140" t="s">
        <v>112</v>
      </c>
      <c r="E508" s="261" t="s">
        <v>1</v>
      </c>
      <c r="F508" s="262" t="s">
        <v>458</v>
      </c>
      <c r="H508" s="263">
        <v>3.3660000000000001</v>
      </c>
      <c r="L508" s="259"/>
      <c r="M508" s="264"/>
      <c r="T508" s="265"/>
      <c r="AT508" s="261" t="s">
        <v>112</v>
      </c>
      <c r="AU508" s="261" t="s">
        <v>69</v>
      </c>
      <c r="AV508" s="260" t="s">
        <v>119</v>
      </c>
      <c r="AW508" s="260" t="s">
        <v>25</v>
      </c>
      <c r="AX508" s="260" t="s">
        <v>62</v>
      </c>
      <c r="AY508" s="261" t="s">
        <v>103</v>
      </c>
    </row>
    <row r="509" spans="2:65" s="253" customFormat="1">
      <c r="B509" s="252"/>
      <c r="D509" s="140" t="s">
        <v>112</v>
      </c>
      <c r="E509" s="254" t="s">
        <v>1</v>
      </c>
      <c r="F509" s="255" t="s">
        <v>439</v>
      </c>
      <c r="H509" s="256">
        <v>337.19499999999999</v>
      </c>
      <c r="L509" s="252"/>
      <c r="M509" s="257"/>
      <c r="T509" s="258"/>
      <c r="AT509" s="254" t="s">
        <v>112</v>
      </c>
      <c r="AU509" s="254" t="s">
        <v>69</v>
      </c>
      <c r="AV509" s="253" t="s">
        <v>110</v>
      </c>
      <c r="AW509" s="253" t="s">
        <v>25</v>
      </c>
      <c r="AX509" s="253" t="s">
        <v>67</v>
      </c>
      <c r="AY509" s="254" t="s">
        <v>103</v>
      </c>
    </row>
    <row r="510" spans="2:65" s="186" customFormat="1" ht="16.5" customHeight="1">
      <c r="B510" s="185"/>
      <c r="C510" s="266" t="s">
        <v>165</v>
      </c>
      <c r="D510" s="266" t="s">
        <v>174</v>
      </c>
      <c r="E510" s="267" t="s">
        <v>525</v>
      </c>
      <c r="F510" s="268" t="s">
        <v>526</v>
      </c>
      <c r="G510" s="269" t="s">
        <v>276</v>
      </c>
      <c r="H510" s="270">
        <v>674.39</v>
      </c>
      <c r="I510" s="173"/>
      <c r="J510" s="271">
        <f>ROUND(I510*H510,2)</f>
        <v>0</v>
      </c>
      <c r="K510" s="268" t="s">
        <v>428</v>
      </c>
      <c r="L510" s="272"/>
      <c r="M510" s="273" t="s">
        <v>1</v>
      </c>
      <c r="N510" s="274" t="s">
        <v>33</v>
      </c>
      <c r="O510" s="238">
        <v>0</v>
      </c>
      <c r="P510" s="238">
        <f>O510*H510</f>
        <v>0</v>
      </c>
      <c r="Q510" s="238">
        <v>1</v>
      </c>
      <c r="R510" s="238">
        <f>Q510*H510</f>
        <v>674.39</v>
      </c>
      <c r="S510" s="238">
        <v>0</v>
      </c>
      <c r="T510" s="239">
        <f>S510*H510</f>
        <v>0</v>
      </c>
      <c r="AR510" s="240" t="s">
        <v>145</v>
      </c>
      <c r="AT510" s="240" t="s">
        <v>174</v>
      </c>
      <c r="AU510" s="240" t="s">
        <v>69</v>
      </c>
      <c r="AY510" s="182" t="s">
        <v>103</v>
      </c>
      <c r="BE510" s="241">
        <f>IF(N510="základní",J510,0)</f>
        <v>0</v>
      </c>
      <c r="BF510" s="241">
        <f>IF(N510="snížená",J510,0)</f>
        <v>0</v>
      </c>
      <c r="BG510" s="241">
        <f>IF(N510="zákl. přenesená",J510,0)</f>
        <v>0</v>
      </c>
      <c r="BH510" s="241">
        <f>IF(N510="sníž. přenesená",J510,0)</f>
        <v>0</v>
      </c>
      <c r="BI510" s="241">
        <f>IF(N510="nulová",J510,0)</f>
        <v>0</v>
      </c>
      <c r="BJ510" s="182" t="s">
        <v>67</v>
      </c>
      <c r="BK510" s="241">
        <f>ROUND(I510*H510,2)</f>
        <v>0</v>
      </c>
      <c r="BL510" s="182" t="s">
        <v>110</v>
      </c>
      <c r="BM510" s="240" t="s">
        <v>527</v>
      </c>
    </row>
    <row r="511" spans="2:65" s="186" customFormat="1">
      <c r="B511" s="185"/>
      <c r="D511" s="140" t="s">
        <v>430</v>
      </c>
      <c r="F511" s="242" t="s">
        <v>526</v>
      </c>
      <c r="L511" s="185"/>
      <c r="M511" s="243"/>
      <c r="T511" s="244"/>
      <c r="AT511" s="182" t="s">
        <v>430</v>
      </c>
      <c r="AU511" s="182" t="s">
        <v>69</v>
      </c>
    </row>
    <row r="512" spans="2:65" s="247" customFormat="1">
      <c r="B512" s="246"/>
      <c r="D512" s="140" t="s">
        <v>112</v>
      </c>
      <c r="E512" s="248" t="s">
        <v>1</v>
      </c>
      <c r="F512" s="249" t="s">
        <v>434</v>
      </c>
      <c r="H512" s="248" t="s">
        <v>1</v>
      </c>
      <c r="L512" s="246"/>
      <c r="M512" s="250"/>
      <c r="T512" s="251"/>
      <c r="AT512" s="248" t="s">
        <v>112</v>
      </c>
      <c r="AU512" s="248" t="s">
        <v>69</v>
      </c>
      <c r="AV512" s="247" t="s">
        <v>67</v>
      </c>
      <c r="AW512" s="247" t="s">
        <v>25</v>
      </c>
      <c r="AX512" s="247" t="s">
        <v>62</v>
      </c>
      <c r="AY512" s="248" t="s">
        <v>103</v>
      </c>
    </row>
    <row r="513" spans="2:51" s="247" customFormat="1">
      <c r="B513" s="246"/>
      <c r="D513" s="140" t="s">
        <v>112</v>
      </c>
      <c r="E513" s="248" t="s">
        <v>1</v>
      </c>
      <c r="F513" s="249" t="s">
        <v>435</v>
      </c>
      <c r="H513" s="248" t="s">
        <v>1</v>
      </c>
      <c r="L513" s="246"/>
      <c r="M513" s="250"/>
      <c r="T513" s="251"/>
      <c r="AT513" s="248" t="s">
        <v>112</v>
      </c>
      <c r="AU513" s="248" t="s">
        <v>69</v>
      </c>
      <c r="AV513" s="247" t="s">
        <v>67</v>
      </c>
      <c r="AW513" s="247" t="s">
        <v>25</v>
      </c>
      <c r="AX513" s="247" t="s">
        <v>62</v>
      </c>
      <c r="AY513" s="248" t="s">
        <v>103</v>
      </c>
    </row>
    <row r="514" spans="2:51" s="247" customFormat="1">
      <c r="B514" s="246"/>
      <c r="D514" s="140" t="s">
        <v>112</v>
      </c>
      <c r="E514" s="248" t="s">
        <v>1</v>
      </c>
      <c r="F514" s="249" t="s">
        <v>436</v>
      </c>
      <c r="H514" s="248" t="s">
        <v>1</v>
      </c>
      <c r="L514" s="246"/>
      <c r="M514" s="250"/>
      <c r="T514" s="251"/>
      <c r="AT514" s="248" t="s">
        <v>112</v>
      </c>
      <c r="AU514" s="248" t="s">
        <v>69</v>
      </c>
      <c r="AV514" s="247" t="s">
        <v>67</v>
      </c>
      <c r="AW514" s="247" t="s">
        <v>25</v>
      </c>
      <c r="AX514" s="247" t="s">
        <v>62</v>
      </c>
      <c r="AY514" s="248" t="s">
        <v>103</v>
      </c>
    </row>
    <row r="515" spans="2:51" s="247" customFormat="1">
      <c r="B515" s="246"/>
      <c r="D515" s="140" t="s">
        <v>112</v>
      </c>
      <c r="E515" s="248" t="s">
        <v>1</v>
      </c>
      <c r="F515" s="249" t="s">
        <v>450</v>
      </c>
      <c r="H515" s="248" t="s">
        <v>1</v>
      </c>
      <c r="L515" s="246"/>
      <c r="M515" s="250"/>
      <c r="T515" s="251"/>
      <c r="AT515" s="248" t="s">
        <v>112</v>
      </c>
      <c r="AU515" s="248" t="s">
        <v>69</v>
      </c>
      <c r="AV515" s="247" t="s">
        <v>67</v>
      </c>
      <c r="AW515" s="247" t="s">
        <v>25</v>
      </c>
      <c r="AX515" s="247" t="s">
        <v>62</v>
      </c>
      <c r="AY515" s="248" t="s">
        <v>103</v>
      </c>
    </row>
    <row r="516" spans="2:51" s="247" customFormat="1">
      <c r="B516" s="246"/>
      <c r="D516" s="140" t="s">
        <v>112</v>
      </c>
      <c r="E516" s="248" t="s">
        <v>1</v>
      </c>
      <c r="F516" s="249" t="s">
        <v>517</v>
      </c>
      <c r="H516" s="248" t="s">
        <v>1</v>
      </c>
      <c r="L516" s="246"/>
      <c r="M516" s="250"/>
      <c r="T516" s="251"/>
      <c r="AT516" s="248" t="s">
        <v>112</v>
      </c>
      <c r="AU516" s="248" t="s">
        <v>69</v>
      </c>
      <c r="AV516" s="247" t="s">
        <v>67</v>
      </c>
      <c r="AW516" s="247" t="s">
        <v>25</v>
      </c>
      <c r="AX516" s="247" t="s">
        <v>62</v>
      </c>
      <c r="AY516" s="248" t="s">
        <v>103</v>
      </c>
    </row>
    <row r="517" spans="2:51" s="247" customFormat="1">
      <c r="B517" s="246"/>
      <c r="D517" s="140" t="s">
        <v>112</v>
      </c>
      <c r="E517" s="248" t="s">
        <v>1</v>
      </c>
      <c r="F517" s="249" t="s">
        <v>451</v>
      </c>
      <c r="H517" s="248" t="s">
        <v>1</v>
      </c>
      <c r="L517" s="246"/>
      <c r="M517" s="250"/>
      <c r="T517" s="251"/>
      <c r="AT517" s="248" t="s">
        <v>112</v>
      </c>
      <c r="AU517" s="248" t="s">
        <v>69</v>
      </c>
      <c r="AV517" s="247" t="s">
        <v>67</v>
      </c>
      <c r="AW517" s="247" t="s">
        <v>25</v>
      </c>
      <c r="AX517" s="247" t="s">
        <v>62</v>
      </c>
      <c r="AY517" s="248" t="s">
        <v>103</v>
      </c>
    </row>
    <row r="518" spans="2:51" s="247" customFormat="1">
      <c r="B518" s="246"/>
      <c r="D518" s="140" t="s">
        <v>112</v>
      </c>
      <c r="E518" s="248" t="s">
        <v>1</v>
      </c>
      <c r="F518" s="249" t="s">
        <v>452</v>
      </c>
      <c r="H518" s="248" t="s">
        <v>1</v>
      </c>
      <c r="L518" s="246"/>
      <c r="M518" s="250"/>
      <c r="T518" s="251"/>
      <c r="AT518" s="248" t="s">
        <v>112</v>
      </c>
      <c r="AU518" s="248" t="s">
        <v>69</v>
      </c>
      <c r="AV518" s="247" t="s">
        <v>67</v>
      </c>
      <c r="AW518" s="247" t="s">
        <v>25</v>
      </c>
      <c r="AX518" s="247" t="s">
        <v>62</v>
      </c>
      <c r="AY518" s="248" t="s">
        <v>103</v>
      </c>
    </row>
    <row r="519" spans="2:51" s="247" customFormat="1">
      <c r="B519" s="246"/>
      <c r="D519" s="140" t="s">
        <v>112</v>
      </c>
      <c r="E519" s="248" t="s">
        <v>1</v>
      </c>
      <c r="F519" s="249" t="s">
        <v>453</v>
      </c>
      <c r="H519" s="248" t="s">
        <v>1</v>
      </c>
      <c r="L519" s="246"/>
      <c r="M519" s="250"/>
      <c r="T519" s="251"/>
      <c r="AT519" s="248" t="s">
        <v>112</v>
      </c>
      <c r="AU519" s="248" t="s">
        <v>69</v>
      </c>
      <c r="AV519" s="247" t="s">
        <v>67</v>
      </c>
      <c r="AW519" s="247" t="s">
        <v>25</v>
      </c>
      <c r="AX519" s="247" t="s">
        <v>62</v>
      </c>
      <c r="AY519" s="248" t="s">
        <v>103</v>
      </c>
    </row>
    <row r="520" spans="2:51" s="139" customFormat="1">
      <c r="B520" s="138"/>
      <c r="D520" s="140" t="s">
        <v>112</v>
      </c>
      <c r="E520" s="141" t="s">
        <v>1</v>
      </c>
      <c r="F520" s="142" t="s">
        <v>518</v>
      </c>
      <c r="H520" s="143">
        <v>158.80000000000001</v>
      </c>
      <c r="L520" s="138"/>
      <c r="M520" s="145"/>
      <c r="T520" s="147"/>
      <c r="AT520" s="141" t="s">
        <v>112</v>
      </c>
      <c r="AU520" s="141" t="s">
        <v>69</v>
      </c>
      <c r="AV520" s="139" t="s">
        <v>69</v>
      </c>
      <c r="AW520" s="139" t="s">
        <v>25</v>
      </c>
      <c r="AX520" s="139" t="s">
        <v>62</v>
      </c>
      <c r="AY520" s="141" t="s">
        <v>103</v>
      </c>
    </row>
    <row r="521" spans="2:51" s="247" customFormat="1">
      <c r="B521" s="246"/>
      <c r="D521" s="140" t="s">
        <v>112</v>
      </c>
      <c r="E521" s="248" t="s">
        <v>1</v>
      </c>
      <c r="F521" s="249" t="s">
        <v>455</v>
      </c>
      <c r="H521" s="248" t="s">
        <v>1</v>
      </c>
      <c r="L521" s="246"/>
      <c r="M521" s="250"/>
      <c r="T521" s="251"/>
      <c r="AT521" s="248" t="s">
        <v>112</v>
      </c>
      <c r="AU521" s="248" t="s">
        <v>69</v>
      </c>
      <c r="AV521" s="247" t="s">
        <v>67</v>
      </c>
      <c r="AW521" s="247" t="s">
        <v>25</v>
      </c>
      <c r="AX521" s="247" t="s">
        <v>62</v>
      </c>
      <c r="AY521" s="248" t="s">
        <v>103</v>
      </c>
    </row>
    <row r="522" spans="2:51" s="247" customFormat="1">
      <c r="B522" s="246"/>
      <c r="D522" s="140" t="s">
        <v>112</v>
      </c>
      <c r="E522" s="248" t="s">
        <v>1</v>
      </c>
      <c r="F522" s="249" t="s">
        <v>456</v>
      </c>
      <c r="H522" s="248" t="s">
        <v>1</v>
      </c>
      <c r="L522" s="246"/>
      <c r="M522" s="250"/>
      <c r="T522" s="251"/>
      <c r="AT522" s="248" t="s">
        <v>112</v>
      </c>
      <c r="AU522" s="248" t="s">
        <v>69</v>
      </c>
      <c r="AV522" s="247" t="s">
        <v>67</v>
      </c>
      <c r="AW522" s="247" t="s">
        <v>25</v>
      </c>
      <c r="AX522" s="247" t="s">
        <v>62</v>
      </c>
      <c r="AY522" s="248" t="s">
        <v>103</v>
      </c>
    </row>
    <row r="523" spans="2:51" s="139" customFormat="1">
      <c r="B523" s="138"/>
      <c r="D523" s="140" t="s">
        <v>112</v>
      </c>
      <c r="E523" s="141" t="s">
        <v>1</v>
      </c>
      <c r="F523" s="142" t="s">
        <v>519</v>
      </c>
      <c r="H523" s="143">
        <v>-3.613</v>
      </c>
      <c r="L523" s="138"/>
      <c r="M523" s="145"/>
      <c r="T523" s="147"/>
      <c r="AT523" s="141" t="s">
        <v>112</v>
      </c>
      <c r="AU523" s="141" t="s">
        <v>69</v>
      </c>
      <c r="AV523" s="139" t="s">
        <v>69</v>
      </c>
      <c r="AW523" s="139" t="s">
        <v>25</v>
      </c>
      <c r="AX523" s="139" t="s">
        <v>62</v>
      </c>
      <c r="AY523" s="141" t="s">
        <v>103</v>
      </c>
    </row>
    <row r="524" spans="2:51" s="260" customFormat="1">
      <c r="B524" s="259"/>
      <c r="D524" s="140" t="s">
        <v>112</v>
      </c>
      <c r="E524" s="261" t="s">
        <v>1</v>
      </c>
      <c r="F524" s="262" t="s">
        <v>458</v>
      </c>
      <c r="H524" s="263">
        <v>155.18700000000001</v>
      </c>
      <c r="L524" s="259"/>
      <c r="M524" s="264"/>
      <c r="T524" s="265"/>
      <c r="AT524" s="261" t="s">
        <v>112</v>
      </c>
      <c r="AU524" s="261" t="s">
        <v>69</v>
      </c>
      <c r="AV524" s="260" t="s">
        <v>119</v>
      </c>
      <c r="AW524" s="260" t="s">
        <v>25</v>
      </c>
      <c r="AX524" s="260" t="s">
        <v>62</v>
      </c>
      <c r="AY524" s="261" t="s">
        <v>103</v>
      </c>
    </row>
    <row r="525" spans="2:51" s="247" customFormat="1">
      <c r="B525" s="246"/>
      <c r="D525" s="140" t="s">
        <v>112</v>
      </c>
      <c r="E525" s="248" t="s">
        <v>1</v>
      </c>
      <c r="F525" s="249" t="s">
        <v>459</v>
      </c>
      <c r="H525" s="248" t="s">
        <v>1</v>
      </c>
      <c r="L525" s="246"/>
      <c r="M525" s="250"/>
      <c r="T525" s="251"/>
      <c r="AT525" s="248" t="s">
        <v>112</v>
      </c>
      <c r="AU525" s="248" t="s">
        <v>69</v>
      </c>
      <c r="AV525" s="247" t="s">
        <v>67</v>
      </c>
      <c r="AW525" s="247" t="s">
        <v>25</v>
      </c>
      <c r="AX525" s="247" t="s">
        <v>62</v>
      </c>
      <c r="AY525" s="248" t="s">
        <v>103</v>
      </c>
    </row>
    <row r="526" spans="2:51" s="247" customFormat="1">
      <c r="B526" s="246"/>
      <c r="D526" s="140" t="s">
        <v>112</v>
      </c>
      <c r="E526" s="248" t="s">
        <v>1</v>
      </c>
      <c r="F526" s="249" t="s">
        <v>452</v>
      </c>
      <c r="H526" s="248" t="s">
        <v>1</v>
      </c>
      <c r="L526" s="246"/>
      <c r="M526" s="250"/>
      <c r="T526" s="251"/>
      <c r="AT526" s="248" t="s">
        <v>112</v>
      </c>
      <c r="AU526" s="248" t="s">
        <v>69</v>
      </c>
      <c r="AV526" s="247" t="s">
        <v>67</v>
      </c>
      <c r="AW526" s="247" t="s">
        <v>25</v>
      </c>
      <c r="AX526" s="247" t="s">
        <v>62</v>
      </c>
      <c r="AY526" s="248" t="s">
        <v>103</v>
      </c>
    </row>
    <row r="527" spans="2:51" s="247" customFormat="1">
      <c r="B527" s="246"/>
      <c r="D527" s="140" t="s">
        <v>112</v>
      </c>
      <c r="E527" s="248" t="s">
        <v>1</v>
      </c>
      <c r="F527" s="249" t="s">
        <v>460</v>
      </c>
      <c r="H527" s="248" t="s">
        <v>1</v>
      </c>
      <c r="L527" s="246"/>
      <c r="M527" s="250"/>
      <c r="T527" s="251"/>
      <c r="AT527" s="248" t="s">
        <v>112</v>
      </c>
      <c r="AU527" s="248" t="s">
        <v>69</v>
      </c>
      <c r="AV527" s="247" t="s">
        <v>67</v>
      </c>
      <c r="AW527" s="247" t="s">
        <v>25</v>
      </c>
      <c r="AX527" s="247" t="s">
        <v>62</v>
      </c>
      <c r="AY527" s="248" t="s">
        <v>103</v>
      </c>
    </row>
    <row r="528" spans="2:51" s="139" customFormat="1">
      <c r="B528" s="138"/>
      <c r="D528" s="140" t="s">
        <v>112</v>
      </c>
      <c r="E528" s="141" t="s">
        <v>1</v>
      </c>
      <c r="F528" s="142" t="s">
        <v>520</v>
      </c>
      <c r="H528" s="143">
        <v>101</v>
      </c>
      <c r="L528" s="138"/>
      <c r="M528" s="145"/>
      <c r="T528" s="147"/>
      <c r="AT528" s="141" t="s">
        <v>112</v>
      </c>
      <c r="AU528" s="141" t="s">
        <v>69</v>
      </c>
      <c r="AV528" s="139" t="s">
        <v>69</v>
      </c>
      <c r="AW528" s="139" t="s">
        <v>25</v>
      </c>
      <c r="AX528" s="139" t="s">
        <v>62</v>
      </c>
      <c r="AY528" s="141" t="s">
        <v>103</v>
      </c>
    </row>
    <row r="529" spans="2:51" s="247" customFormat="1">
      <c r="B529" s="246"/>
      <c r="D529" s="140" t="s">
        <v>112</v>
      </c>
      <c r="E529" s="248" t="s">
        <v>1</v>
      </c>
      <c r="F529" s="249" t="s">
        <v>455</v>
      </c>
      <c r="H529" s="248" t="s">
        <v>1</v>
      </c>
      <c r="L529" s="246"/>
      <c r="M529" s="250"/>
      <c r="T529" s="251"/>
      <c r="AT529" s="248" t="s">
        <v>112</v>
      </c>
      <c r="AU529" s="248" t="s">
        <v>69</v>
      </c>
      <c r="AV529" s="247" t="s">
        <v>67</v>
      </c>
      <c r="AW529" s="247" t="s">
        <v>25</v>
      </c>
      <c r="AX529" s="247" t="s">
        <v>62</v>
      </c>
      <c r="AY529" s="248" t="s">
        <v>103</v>
      </c>
    </row>
    <row r="530" spans="2:51" s="247" customFormat="1">
      <c r="B530" s="246"/>
      <c r="D530" s="140" t="s">
        <v>112</v>
      </c>
      <c r="E530" s="248" t="s">
        <v>1</v>
      </c>
      <c r="F530" s="249" t="s">
        <v>462</v>
      </c>
      <c r="H530" s="248" t="s">
        <v>1</v>
      </c>
      <c r="L530" s="246"/>
      <c r="M530" s="250"/>
      <c r="T530" s="251"/>
      <c r="AT530" s="248" t="s">
        <v>112</v>
      </c>
      <c r="AU530" s="248" t="s">
        <v>69</v>
      </c>
      <c r="AV530" s="247" t="s">
        <v>67</v>
      </c>
      <c r="AW530" s="247" t="s">
        <v>25</v>
      </c>
      <c r="AX530" s="247" t="s">
        <v>62</v>
      </c>
      <c r="AY530" s="248" t="s">
        <v>103</v>
      </c>
    </row>
    <row r="531" spans="2:51" s="139" customFormat="1">
      <c r="B531" s="138"/>
      <c r="D531" s="140" t="s">
        <v>112</v>
      </c>
      <c r="E531" s="141" t="s">
        <v>1</v>
      </c>
      <c r="F531" s="142" t="s">
        <v>521</v>
      </c>
      <c r="H531" s="143">
        <v>-1.139</v>
      </c>
      <c r="L531" s="138"/>
      <c r="M531" s="145"/>
      <c r="T531" s="147"/>
      <c r="AT531" s="141" t="s">
        <v>112</v>
      </c>
      <c r="AU531" s="141" t="s">
        <v>69</v>
      </c>
      <c r="AV531" s="139" t="s">
        <v>69</v>
      </c>
      <c r="AW531" s="139" t="s">
        <v>25</v>
      </c>
      <c r="AX531" s="139" t="s">
        <v>62</v>
      </c>
      <c r="AY531" s="141" t="s">
        <v>103</v>
      </c>
    </row>
    <row r="532" spans="2:51" s="260" customFormat="1">
      <c r="B532" s="259"/>
      <c r="D532" s="140" t="s">
        <v>112</v>
      </c>
      <c r="E532" s="261" t="s">
        <v>1</v>
      </c>
      <c r="F532" s="262" t="s">
        <v>458</v>
      </c>
      <c r="H532" s="263">
        <v>99.861000000000004</v>
      </c>
      <c r="L532" s="259"/>
      <c r="M532" s="264"/>
      <c r="T532" s="265"/>
      <c r="AT532" s="261" t="s">
        <v>112</v>
      </c>
      <c r="AU532" s="261" t="s">
        <v>69</v>
      </c>
      <c r="AV532" s="260" t="s">
        <v>119</v>
      </c>
      <c r="AW532" s="260" t="s">
        <v>25</v>
      </c>
      <c r="AX532" s="260" t="s">
        <v>62</v>
      </c>
      <c r="AY532" s="261" t="s">
        <v>103</v>
      </c>
    </row>
    <row r="533" spans="2:51" s="247" customFormat="1">
      <c r="B533" s="246"/>
      <c r="D533" s="140" t="s">
        <v>112</v>
      </c>
      <c r="E533" s="248" t="s">
        <v>1</v>
      </c>
      <c r="F533" s="249" t="s">
        <v>464</v>
      </c>
      <c r="H533" s="248" t="s">
        <v>1</v>
      </c>
      <c r="L533" s="246"/>
      <c r="M533" s="250"/>
      <c r="T533" s="251"/>
      <c r="AT533" s="248" t="s">
        <v>112</v>
      </c>
      <c r="AU533" s="248" t="s">
        <v>69</v>
      </c>
      <c r="AV533" s="247" t="s">
        <v>67</v>
      </c>
      <c r="AW533" s="247" t="s">
        <v>25</v>
      </c>
      <c r="AX533" s="247" t="s">
        <v>62</v>
      </c>
      <c r="AY533" s="248" t="s">
        <v>103</v>
      </c>
    </row>
    <row r="534" spans="2:51" s="247" customFormat="1">
      <c r="B534" s="246"/>
      <c r="D534" s="140" t="s">
        <v>112</v>
      </c>
      <c r="E534" s="248" t="s">
        <v>1</v>
      </c>
      <c r="F534" s="249" t="s">
        <v>452</v>
      </c>
      <c r="H534" s="248" t="s">
        <v>1</v>
      </c>
      <c r="L534" s="246"/>
      <c r="M534" s="250"/>
      <c r="T534" s="251"/>
      <c r="AT534" s="248" t="s">
        <v>112</v>
      </c>
      <c r="AU534" s="248" t="s">
        <v>69</v>
      </c>
      <c r="AV534" s="247" t="s">
        <v>67</v>
      </c>
      <c r="AW534" s="247" t="s">
        <v>25</v>
      </c>
      <c r="AX534" s="247" t="s">
        <v>62</v>
      </c>
      <c r="AY534" s="248" t="s">
        <v>103</v>
      </c>
    </row>
    <row r="535" spans="2:51" s="247" customFormat="1">
      <c r="B535" s="246"/>
      <c r="D535" s="140" t="s">
        <v>112</v>
      </c>
      <c r="E535" s="248" t="s">
        <v>1</v>
      </c>
      <c r="F535" s="249" t="s">
        <v>465</v>
      </c>
      <c r="H535" s="248" t="s">
        <v>1</v>
      </c>
      <c r="L535" s="246"/>
      <c r="M535" s="250"/>
      <c r="T535" s="251"/>
      <c r="AT535" s="248" t="s">
        <v>112</v>
      </c>
      <c r="AU535" s="248" t="s">
        <v>69</v>
      </c>
      <c r="AV535" s="247" t="s">
        <v>67</v>
      </c>
      <c r="AW535" s="247" t="s">
        <v>25</v>
      </c>
      <c r="AX535" s="247" t="s">
        <v>62</v>
      </c>
      <c r="AY535" s="248" t="s">
        <v>103</v>
      </c>
    </row>
    <row r="536" spans="2:51" s="139" customFormat="1">
      <c r="B536" s="138"/>
      <c r="D536" s="140" t="s">
        <v>112</v>
      </c>
      <c r="E536" s="141" t="s">
        <v>1</v>
      </c>
      <c r="F536" s="142" t="s">
        <v>522</v>
      </c>
      <c r="H536" s="143">
        <v>79.763000000000005</v>
      </c>
      <c r="L536" s="138"/>
      <c r="M536" s="145"/>
      <c r="T536" s="147"/>
      <c r="AT536" s="141" t="s">
        <v>112</v>
      </c>
      <c r="AU536" s="141" t="s">
        <v>69</v>
      </c>
      <c r="AV536" s="139" t="s">
        <v>69</v>
      </c>
      <c r="AW536" s="139" t="s">
        <v>25</v>
      </c>
      <c r="AX536" s="139" t="s">
        <v>62</v>
      </c>
      <c r="AY536" s="141" t="s">
        <v>103</v>
      </c>
    </row>
    <row r="537" spans="2:51" s="247" customFormat="1">
      <c r="B537" s="246"/>
      <c r="D537" s="140" t="s">
        <v>112</v>
      </c>
      <c r="E537" s="248" t="s">
        <v>1</v>
      </c>
      <c r="F537" s="249" t="s">
        <v>455</v>
      </c>
      <c r="H537" s="248" t="s">
        <v>1</v>
      </c>
      <c r="L537" s="246"/>
      <c r="M537" s="250"/>
      <c r="T537" s="251"/>
      <c r="AT537" s="248" t="s">
        <v>112</v>
      </c>
      <c r="AU537" s="248" t="s">
        <v>69</v>
      </c>
      <c r="AV537" s="247" t="s">
        <v>67</v>
      </c>
      <c r="AW537" s="247" t="s">
        <v>25</v>
      </c>
      <c r="AX537" s="247" t="s">
        <v>62</v>
      </c>
      <c r="AY537" s="248" t="s">
        <v>103</v>
      </c>
    </row>
    <row r="538" spans="2:51" s="247" customFormat="1">
      <c r="B538" s="246"/>
      <c r="D538" s="140" t="s">
        <v>112</v>
      </c>
      <c r="E538" s="248" t="s">
        <v>1</v>
      </c>
      <c r="F538" s="249" t="s">
        <v>467</v>
      </c>
      <c r="H538" s="248" t="s">
        <v>1</v>
      </c>
      <c r="L538" s="246"/>
      <c r="M538" s="250"/>
      <c r="T538" s="251"/>
      <c r="AT538" s="248" t="s">
        <v>112</v>
      </c>
      <c r="AU538" s="248" t="s">
        <v>69</v>
      </c>
      <c r="AV538" s="247" t="s">
        <v>67</v>
      </c>
      <c r="AW538" s="247" t="s">
        <v>25</v>
      </c>
      <c r="AX538" s="247" t="s">
        <v>62</v>
      </c>
      <c r="AY538" s="248" t="s">
        <v>103</v>
      </c>
    </row>
    <row r="539" spans="2:51" s="139" customFormat="1">
      <c r="B539" s="138"/>
      <c r="D539" s="140" t="s">
        <v>112</v>
      </c>
      <c r="E539" s="141" t="s">
        <v>1</v>
      </c>
      <c r="F539" s="142" t="s">
        <v>523</v>
      </c>
      <c r="H539" s="143">
        <v>-0.98199999999999998</v>
      </c>
      <c r="L539" s="138"/>
      <c r="M539" s="145"/>
      <c r="T539" s="147"/>
      <c r="AT539" s="141" t="s">
        <v>112</v>
      </c>
      <c r="AU539" s="141" t="s">
        <v>69</v>
      </c>
      <c r="AV539" s="139" t="s">
        <v>69</v>
      </c>
      <c r="AW539" s="139" t="s">
        <v>25</v>
      </c>
      <c r="AX539" s="139" t="s">
        <v>62</v>
      </c>
      <c r="AY539" s="141" t="s">
        <v>103</v>
      </c>
    </row>
    <row r="540" spans="2:51" s="260" customFormat="1">
      <c r="B540" s="259"/>
      <c r="D540" s="140" t="s">
        <v>112</v>
      </c>
      <c r="E540" s="261" t="s">
        <v>1</v>
      </c>
      <c r="F540" s="262" t="s">
        <v>458</v>
      </c>
      <c r="H540" s="263">
        <v>78.781000000000006</v>
      </c>
      <c r="L540" s="259"/>
      <c r="M540" s="264"/>
      <c r="T540" s="265"/>
      <c r="AT540" s="261" t="s">
        <v>112</v>
      </c>
      <c r="AU540" s="261" t="s">
        <v>69</v>
      </c>
      <c r="AV540" s="260" t="s">
        <v>119</v>
      </c>
      <c r="AW540" s="260" t="s">
        <v>25</v>
      </c>
      <c r="AX540" s="260" t="s">
        <v>62</v>
      </c>
      <c r="AY540" s="261" t="s">
        <v>103</v>
      </c>
    </row>
    <row r="541" spans="2:51" s="247" customFormat="1">
      <c r="B541" s="246"/>
      <c r="D541" s="140" t="s">
        <v>112</v>
      </c>
      <c r="E541" s="248" t="s">
        <v>1</v>
      </c>
      <c r="F541" s="249" t="s">
        <v>459</v>
      </c>
      <c r="H541" s="248" t="s">
        <v>1</v>
      </c>
      <c r="L541" s="246"/>
      <c r="M541" s="250"/>
      <c r="T541" s="251"/>
      <c r="AT541" s="248" t="s">
        <v>112</v>
      </c>
      <c r="AU541" s="248" t="s">
        <v>69</v>
      </c>
      <c r="AV541" s="247" t="s">
        <v>67</v>
      </c>
      <c r="AW541" s="247" t="s">
        <v>25</v>
      </c>
      <c r="AX541" s="247" t="s">
        <v>62</v>
      </c>
      <c r="AY541" s="248" t="s">
        <v>103</v>
      </c>
    </row>
    <row r="542" spans="2:51" s="247" customFormat="1">
      <c r="B542" s="246"/>
      <c r="D542" s="140" t="s">
        <v>112</v>
      </c>
      <c r="E542" s="248" t="s">
        <v>1</v>
      </c>
      <c r="F542" s="249" t="s">
        <v>452</v>
      </c>
      <c r="H542" s="248" t="s">
        <v>1</v>
      </c>
      <c r="L542" s="246"/>
      <c r="M542" s="250"/>
      <c r="T542" s="251"/>
      <c r="AT542" s="248" t="s">
        <v>112</v>
      </c>
      <c r="AU542" s="248" t="s">
        <v>69</v>
      </c>
      <c r="AV542" s="247" t="s">
        <v>67</v>
      </c>
      <c r="AW542" s="247" t="s">
        <v>25</v>
      </c>
      <c r="AX542" s="247" t="s">
        <v>62</v>
      </c>
      <c r="AY542" s="248" t="s">
        <v>103</v>
      </c>
    </row>
    <row r="543" spans="2:51" s="247" customFormat="1">
      <c r="B543" s="246"/>
      <c r="D543" s="140" t="s">
        <v>112</v>
      </c>
      <c r="E543" s="248" t="s">
        <v>1</v>
      </c>
      <c r="F543" s="249" t="s">
        <v>469</v>
      </c>
      <c r="H543" s="248" t="s">
        <v>1</v>
      </c>
      <c r="L543" s="246"/>
      <c r="M543" s="250"/>
      <c r="T543" s="251"/>
      <c r="AT543" s="248" t="s">
        <v>112</v>
      </c>
      <c r="AU543" s="248" t="s">
        <v>69</v>
      </c>
      <c r="AV543" s="247" t="s">
        <v>67</v>
      </c>
      <c r="AW543" s="247" t="s">
        <v>25</v>
      </c>
      <c r="AX543" s="247" t="s">
        <v>62</v>
      </c>
      <c r="AY543" s="248" t="s">
        <v>103</v>
      </c>
    </row>
    <row r="544" spans="2:51" s="139" customFormat="1">
      <c r="B544" s="138"/>
      <c r="D544" s="140" t="s">
        <v>112</v>
      </c>
      <c r="E544" s="141" t="s">
        <v>1</v>
      </c>
      <c r="F544" s="142" t="s">
        <v>524</v>
      </c>
      <c r="H544" s="143">
        <v>3.3660000000000001</v>
      </c>
      <c r="L544" s="138"/>
      <c r="M544" s="145"/>
      <c r="T544" s="147"/>
      <c r="AT544" s="141" t="s">
        <v>112</v>
      </c>
      <c r="AU544" s="141" t="s">
        <v>69</v>
      </c>
      <c r="AV544" s="139" t="s">
        <v>69</v>
      </c>
      <c r="AW544" s="139" t="s">
        <v>25</v>
      </c>
      <c r="AX544" s="139" t="s">
        <v>62</v>
      </c>
      <c r="AY544" s="141" t="s">
        <v>103</v>
      </c>
    </row>
    <row r="545" spans="2:65" s="260" customFormat="1">
      <c r="B545" s="259"/>
      <c r="D545" s="140" t="s">
        <v>112</v>
      </c>
      <c r="E545" s="261" t="s">
        <v>1</v>
      </c>
      <c r="F545" s="262" t="s">
        <v>458</v>
      </c>
      <c r="H545" s="263">
        <v>3.3660000000000001</v>
      </c>
      <c r="L545" s="259"/>
      <c r="M545" s="264"/>
      <c r="T545" s="265"/>
      <c r="AT545" s="261" t="s">
        <v>112</v>
      </c>
      <c r="AU545" s="261" t="s">
        <v>69</v>
      </c>
      <c r="AV545" s="260" t="s">
        <v>119</v>
      </c>
      <c r="AW545" s="260" t="s">
        <v>25</v>
      </c>
      <c r="AX545" s="260" t="s">
        <v>62</v>
      </c>
      <c r="AY545" s="261" t="s">
        <v>103</v>
      </c>
    </row>
    <row r="546" spans="2:65" s="253" customFormat="1">
      <c r="B546" s="252"/>
      <c r="D546" s="140" t="s">
        <v>112</v>
      </c>
      <c r="E546" s="254" t="s">
        <v>1</v>
      </c>
      <c r="F546" s="255" t="s">
        <v>439</v>
      </c>
      <c r="H546" s="256">
        <v>337.19499999999999</v>
      </c>
      <c r="L546" s="252"/>
      <c r="M546" s="257"/>
      <c r="T546" s="258"/>
      <c r="AT546" s="254" t="s">
        <v>112</v>
      </c>
      <c r="AU546" s="254" t="s">
        <v>69</v>
      </c>
      <c r="AV546" s="253" t="s">
        <v>110</v>
      </c>
      <c r="AW546" s="253" t="s">
        <v>25</v>
      </c>
      <c r="AX546" s="253" t="s">
        <v>67</v>
      </c>
      <c r="AY546" s="254" t="s">
        <v>103</v>
      </c>
    </row>
    <row r="547" spans="2:65" s="139" customFormat="1">
      <c r="B547" s="138"/>
      <c r="D547" s="140" t="s">
        <v>112</v>
      </c>
      <c r="F547" s="142" t="s">
        <v>528</v>
      </c>
      <c r="H547" s="143">
        <v>674.39</v>
      </c>
      <c r="L547" s="138"/>
      <c r="M547" s="145"/>
      <c r="T547" s="147"/>
      <c r="AT547" s="141" t="s">
        <v>112</v>
      </c>
      <c r="AU547" s="141" t="s">
        <v>69</v>
      </c>
      <c r="AV547" s="139" t="s">
        <v>69</v>
      </c>
      <c r="AW547" s="139" t="s">
        <v>4</v>
      </c>
      <c r="AX547" s="139" t="s">
        <v>67</v>
      </c>
      <c r="AY547" s="141" t="s">
        <v>103</v>
      </c>
    </row>
    <row r="548" spans="2:65" s="186" customFormat="1" ht="16.5" customHeight="1">
      <c r="B548" s="185"/>
      <c r="C548" s="230" t="s">
        <v>169</v>
      </c>
      <c r="D548" s="230" t="s">
        <v>105</v>
      </c>
      <c r="E548" s="231" t="s">
        <v>529</v>
      </c>
      <c r="F548" s="232" t="s">
        <v>530</v>
      </c>
      <c r="G548" s="233" t="s">
        <v>137</v>
      </c>
      <c r="H548" s="234">
        <v>112.732</v>
      </c>
      <c r="I548" s="172"/>
      <c r="J548" s="235">
        <f>ROUND(I548*H548,2)</f>
        <v>0</v>
      </c>
      <c r="K548" s="232" t="s">
        <v>428</v>
      </c>
      <c r="L548" s="185"/>
      <c r="M548" s="236" t="s">
        <v>1</v>
      </c>
      <c r="N548" s="237" t="s">
        <v>33</v>
      </c>
      <c r="O548" s="238">
        <v>0.28599999999999998</v>
      </c>
      <c r="P548" s="238">
        <f>O548*H548</f>
        <v>32.241351999999999</v>
      </c>
      <c r="Q548" s="238">
        <v>0</v>
      </c>
      <c r="R548" s="238">
        <f>Q548*H548</f>
        <v>0</v>
      </c>
      <c r="S548" s="238">
        <v>0</v>
      </c>
      <c r="T548" s="239">
        <f>S548*H548</f>
        <v>0</v>
      </c>
      <c r="AR548" s="240" t="s">
        <v>110</v>
      </c>
      <c r="AT548" s="240" t="s">
        <v>105</v>
      </c>
      <c r="AU548" s="240" t="s">
        <v>69</v>
      </c>
      <c r="AY548" s="182" t="s">
        <v>103</v>
      </c>
      <c r="BE548" s="241">
        <f>IF(N548="základní",J548,0)</f>
        <v>0</v>
      </c>
      <c r="BF548" s="241">
        <f>IF(N548="snížená",J548,0)</f>
        <v>0</v>
      </c>
      <c r="BG548" s="241">
        <f>IF(N548="zákl. přenesená",J548,0)</f>
        <v>0</v>
      </c>
      <c r="BH548" s="241">
        <f>IF(N548="sníž. přenesená",J548,0)</f>
        <v>0</v>
      </c>
      <c r="BI548" s="241">
        <f>IF(N548="nulová",J548,0)</f>
        <v>0</v>
      </c>
      <c r="BJ548" s="182" t="s">
        <v>67</v>
      </c>
      <c r="BK548" s="241">
        <f>ROUND(I548*H548,2)</f>
        <v>0</v>
      </c>
      <c r="BL548" s="182" t="s">
        <v>110</v>
      </c>
      <c r="BM548" s="240" t="s">
        <v>531</v>
      </c>
    </row>
    <row r="549" spans="2:65" s="186" customFormat="1" ht="19.5">
      <c r="B549" s="185"/>
      <c r="D549" s="140" t="s">
        <v>430</v>
      </c>
      <c r="F549" s="242" t="s">
        <v>532</v>
      </c>
      <c r="L549" s="185"/>
      <c r="M549" s="243"/>
      <c r="T549" s="244"/>
      <c r="AT549" s="182" t="s">
        <v>430</v>
      </c>
      <c r="AU549" s="182" t="s">
        <v>69</v>
      </c>
    </row>
    <row r="550" spans="2:65" s="247" customFormat="1">
      <c r="B550" s="246"/>
      <c r="D550" s="140" t="s">
        <v>112</v>
      </c>
      <c r="E550" s="248" t="s">
        <v>1</v>
      </c>
      <c r="F550" s="249" t="s">
        <v>434</v>
      </c>
      <c r="H550" s="248" t="s">
        <v>1</v>
      </c>
      <c r="L550" s="246"/>
      <c r="M550" s="250"/>
      <c r="T550" s="251"/>
      <c r="AT550" s="248" t="s">
        <v>112</v>
      </c>
      <c r="AU550" s="248" t="s">
        <v>69</v>
      </c>
      <c r="AV550" s="247" t="s">
        <v>67</v>
      </c>
      <c r="AW550" s="247" t="s">
        <v>25</v>
      </c>
      <c r="AX550" s="247" t="s">
        <v>62</v>
      </c>
      <c r="AY550" s="248" t="s">
        <v>103</v>
      </c>
    </row>
    <row r="551" spans="2:65" s="247" customFormat="1">
      <c r="B551" s="246"/>
      <c r="D551" s="140" t="s">
        <v>112</v>
      </c>
      <c r="E551" s="248" t="s">
        <v>1</v>
      </c>
      <c r="F551" s="249" t="s">
        <v>435</v>
      </c>
      <c r="H551" s="248" t="s">
        <v>1</v>
      </c>
      <c r="L551" s="246"/>
      <c r="M551" s="250"/>
      <c r="T551" s="251"/>
      <c r="AT551" s="248" t="s">
        <v>112</v>
      </c>
      <c r="AU551" s="248" t="s">
        <v>69</v>
      </c>
      <c r="AV551" s="247" t="s">
        <v>67</v>
      </c>
      <c r="AW551" s="247" t="s">
        <v>25</v>
      </c>
      <c r="AX551" s="247" t="s">
        <v>62</v>
      </c>
      <c r="AY551" s="248" t="s">
        <v>103</v>
      </c>
    </row>
    <row r="552" spans="2:65" s="247" customFormat="1">
      <c r="B552" s="246"/>
      <c r="D552" s="140" t="s">
        <v>112</v>
      </c>
      <c r="E552" s="248" t="s">
        <v>1</v>
      </c>
      <c r="F552" s="249" t="s">
        <v>436</v>
      </c>
      <c r="H552" s="248" t="s">
        <v>1</v>
      </c>
      <c r="L552" s="246"/>
      <c r="M552" s="250"/>
      <c r="T552" s="251"/>
      <c r="AT552" s="248" t="s">
        <v>112</v>
      </c>
      <c r="AU552" s="248" t="s">
        <v>69</v>
      </c>
      <c r="AV552" s="247" t="s">
        <v>67</v>
      </c>
      <c r="AW552" s="247" t="s">
        <v>25</v>
      </c>
      <c r="AX552" s="247" t="s">
        <v>62</v>
      </c>
      <c r="AY552" s="248" t="s">
        <v>103</v>
      </c>
    </row>
    <row r="553" spans="2:65" s="247" customFormat="1">
      <c r="B553" s="246"/>
      <c r="D553" s="140" t="s">
        <v>112</v>
      </c>
      <c r="E553" s="248" t="s">
        <v>1</v>
      </c>
      <c r="F553" s="249" t="s">
        <v>450</v>
      </c>
      <c r="H553" s="248" t="s">
        <v>1</v>
      </c>
      <c r="L553" s="246"/>
      <c r="M553" s="250"/>
      <c r="T553" s="251"/>
      <c r="AT553" s="248" t="s">
        <v>112</v>
      </c>
      <c r="AU553" s="248" t="s">
        <v>69</v>
      </c>
      <c r="AV553" s="247" t="s">
        <v>67</v>
      </c>
      <c r="AW553" s="247" t="s">
        <v>25</v>
      </c>
      <c r="AX553" s="247" t="s">
        <v>62</v>
      </c>
      <c r="AY553" s="248" t="s">
        <v>103</v>
      </c>
    </row>
    <row r="554" spans="2:65" s="247" customFormat="1">
      <c r="B554" s="246"/>
      <c r="D554" s="140" t="s">
        <v>112</v>
      </c>
      <c r="E554" s="248" t="s">
        <v>1</v>
      </c>
      <c r="F554" s="249" t="s">
        <v>533</v>
      </c>
      <c r="H554" s="248" t="s">
        <v>1</v>
      </c>
      <c r="L554" s="246"/>
      <c r="M554" s="250"/>
      <c r="T554" s="251"/>
      <c r="AT554" s="248" t="s">
        <v>112</v>
      </c>
      <c r="AU554" s="248" t="s">
        <v>69</v>
      </c>
      <c r="AV554" s="247" t="s">
        <v>67</v>
      </c>
      <c r="AW554" s="247" t="s">
        <v>25</v>
      </c>
      <c r="AX554" s="247" t="s">
        <v>62</v>
      </c>
      <c r="AY554" s="248" t="s">
        <v>103</v>
      </c>
    </row>
    <row r="555" spans="2:65" s="247" customFormat="1">
      <c r="B555" s="246"/>
      <c r="D555" s="140" t="s">
        <v>112</v>
      </c>
      <c r="E555" s="248" t="s">
        <v>1</v>
      </c>
      <c r="F555" s="249" t="s">
        <v>451</v>
      </c>
      <c r="H555" s="248" t="s">
        <v>1</v>
      </c>
      <c r="L555" s="246"/>
      <c r="M555" s="250"/>
      <c r="T555" s="251"/>
      <c r="AT555" s="248" t="s">
        <v>112</v>
      </c>
      <c r="AU555" s="248" t="s">
        <v>69</v>
      </c>
      <c r="AV555" s="247" t="s">
        <v>67</v>
      </c>
      <c r="AW555" s="247" t="s">
        <v>25</v>
      </c>
      <c r="AX555" s="247" t="s">
        <v>62</v>
      </c>
      <c r="AY555" s="248" t="s">
        <v>103</v>
      </c>
    </row>
    <row r="556" spans="2:65" s="247" customFormat="1">
      <c r="B556" s="246"/>
      <c r="D556" s="140" t="s">
        <v>112</v>
      </c>
      <c r="E556" s="248" t="s">
        <v>1</v>
      </c>
      <c r="F556" s="249" t="s">
        <v>453</v>
      </c>
      <c r="H556" s="248" t="s">
        <v>1</v>
      </c>
      <c r="L556" s="246"/>
      <c r="M556" s="250"/>
      <c r="T556" s="251"/>
      <c r="AT556" s="248" t="s">
        <v>112</v>
      </c>
      <c r="AU556" s="248" t="s">
        <v>69</v>
      </c>
      <c r="AV556" s="247" t="s">
        <v>67</v>
      </c>
      <c r="AW556" s="247" t="s">
        <v>25</v>
      </c>
      <c r="AX556" s="247" t="s">
        <v>62</v>
      </c>
      <c r="AY556" s="248" t="s">
        <v>103</v>
      </c>
    </row>
    <row r="557" spans="2:65" s="139" customFormat="1">
      <c r="B557" s="138"/>
      <c r="D557" s="140" t="s">
        <v>112</v>
      </c>
      <c r="E557" s="141" t="s">
        <v>1</v>
      </c>
      <c r="F557" s="142" t="s">
        <v>534</v>
      </c>
      <c r="H557" s="143">
        <v>39.216999999999999</v>
      </c>
      <c r="L557" s="138"/>
      <c r="M557" s="145"/>
      <c r="T557" s="147"/>
      <c r="AT557" s="141" t="s">
        <v>112</v>
      </c>
      <c r="AU557" s="141" t="s">
        <v>69</v>
      </c>
      <c r="AV557" s="139" t="s">
        <v>69</v>
      </c>
      <c r="AW557" s="139" t="s">
        <v>25</v>
      </c>
      <c r="AX557" s="139" t="s">
        <v>62</v>
      </c>
      <c r="AY557" s="141" t="s">
        <v>103</v>
      </c>
    </row>
    <row r="558" spans="2:65" s="247" customFormat="1">
      <c r="B558" s="246"/>
      <c r="D558" s="140" t="s">
        <v>112</v>
      </c>
      <c r="E558" s="248" t="s">
        <v>1</v>
      </c>
      <c r="F558" s="249" t="s">
        <v>455</v>
      </c>
      <c r="H558" s="248" t="s">
        <v>1</v>
      </c>
      <c r="L558" s="246"/>
      <c r="M558" s="250"/>
      <c r="T558" s="251"/>
      <c r="AT558" s="248" t="s">
        <v>112</v>
      </c>
      <c r="AU558" s="248" t="s">
        <v>69</v>
      </c>
      <c r="AV558" s="247" t="s">
        <v>67</v>
      </c>
      <c r="AW558" s="247" t="s">
        <v>25</v>
      </c>
      <c r="AX558" s="247" t="s">
        <v>62</v>
      </c>
      <c r="AY558" s="248" t="s">
        <v>103</v>
      </c>
    </row>
    <row r="559" spans="2:65" s="247" customFormat="1">
      <c r="B559" s="246"/>
      <c r="D559" s="140" t="s">
        <v>112</v>
      </c>
      <c r="E559" s="248" t="s">
        <v>1</v>
      </c>
      <c r="F559" s="249" t="s">
        <v>456</v>
      </c>
      <c r="H559" s="248" t="s">
        <v>1</v>
      </c>
      <c r="L559" s="246"/>
      <c r="M559" s="250"/>
      <c r="T559" s="251"/>
      <c r="AT559" s="248" t="s">
        <v>112</v>
      </c>
      <c r="AU559" s="248" t="s">
        <v>69</v>
      </c>
      <c r="AV559" s="247" t="s">
        <v>67</v>
      </c>
      <c r="AW559" s="247" t="s">
        <v>25</v>
      </c>
      <c r="AX559" s="247" t="s">
        <v>62</v>
      </c>
      <c r="AY559" s="248" t="s">
        <v>103</v>
      </c>
    </row>
    <row r="560" spans="2:65" s="139" customFormat="1">
      <c r="B560" s="138"/>
      <c r="D560" s="140" t="s">
        <v>112</v>
      </c>
      <c r="E560" s="141" t="s">
        <v>1</v>
      </c>
      <c r="F560" s="142" t="s">
        <v>535</v>
      </c>
      <c r="H560" s="143">
        <v>-1.1000000000000001</v>
      </c>
      <c r="L560" s="138"/>
      <c r="M560" s="145"/>
      <c r="T560" s="147"/>
      <c r="AT560" s="141" t="s">
        <v>112</v>
      </c>
      <c r="AU560" s="141" t="s">
        <v>69</v>
      </c>
      <c r="AV560" s="139" t="s">
        <v>69</v>
      </c>
      <c r="AW560" s="139" t="s">
        <v>25</v>
      </c>
      <c r="AX560" s="139" t="s">
        <v>62</v>
      </c>
      <c r="AY560" s="141" t="s">
        <v>103</v>
      </c>
    </row>
    <row r="561" spans="2:51" s="260" customFormat="1">
      <c r="B561" s="259"/>
      <c r="D561" s="140" t="s">
        <v>112</v>
      </c>
      <c r="E561" s="261" t="s">
        <v>1</v>
      </c>
      <c r="F561" s="262" t="s">
        <v>458</v>
      </c>
      <c r="H561" s="263">
        <v>38.116999999999997</v>
      </c>
      <c r="L561" s="259"/>
      <c r="M561" s="264"/>
      <c r="T561" s="265"/>
      <c r="AT561" s="261" t="s">
        <v>112</v>
      </c>
      <c r="AU561" s="261" t="s">
        <v>69</v>
      </c>
      <c r="AV561" s="260" t="s">
        <v>119</v>
      </c>
      <c r="AW561" s="260" t="s">
        <v>25</v>
      </c>
      <c r="AX561" s="260" t="s">
        <v>62</v>
      </c>
      <c r="AY561" s="261" t="s">
        <v>103</v>
      </c>
    </row>
    <row r="562" spans="2:51" s="247" customFormat="1">
      <c r="B562" s="246"/>
      <c r="D562" s="140" t="s">
        <v>112</v>
      </c>
      <c r="E562" s="248" t="s">
        <v>1</v>
      </c>
      <c r="F562" s="249" t="s">
        <v>459</v>
      </c>
      <c r="H562" s="248" t="s">
        <v>1</v>
      </c>
      <c r="L562" s="246"/>
      <c r="M562" s="250"/>
      <c r="T562" s="251"/>
      <c r="AT562" s="248" t="s">
        <v>112</v>
      </c>
      <c r="AU562" s="248" t="s">
        <v>69</v>
      </c>
      <c r="AV562" s="247" t="s">
        <v>67</v>
      </c>
      <c r="AW562" s="247" t="s">
        <v>25</v>
      </c>
      <c r="AX562" s="247" t="s">
        <v>62</v>
      </c>
      <c r="AY562" s="248" t="s">
        <v>103</v>
      </c>
    </row>
    <row r="563" spans="2:51" s="247" customFormat="1">
      <c r="B563" s="246"/>
      <c r="D563" s="140" t="s">
        <v>112</v>
      </c>
      <c r="E563" s="248" t="s">
        <v>1</v>
      </c>
      <c r="F563" s="249" t="s">
        <v>460</v>
      </c>
      <c r="H563" s="248" t="s">
        <v>1</v>
      </c>
      <c r="L563" s="246"/>
      <c r="M563" s="250"/>
      <c r="T563" s="251"/>
      <c r="AT563" s="248" t="s">
        <v>112</v>
      </c>
      <c r="AU563" s="248" t="s">
        <v>69</v>
      </c>
      <c r="AV563" s="247" t="s">
        <v>67</v>
      </c>
      <c r="AW563" s="247" t="s">
        <v>25</v>
      </c>
      <c r="AX563" s="247" t="s">
        <v>62</v>
      </c>
      <c r="AY563" s="248" t="s">
        <v>103</v>
      </c>
    </row>
    <row r="564" spans="2:51" s="139" customFormat="1">
      <c r="B564" s="138"/>
      <c r="D564" s="140" t="s">
        <v>112</v>
      </c>
      <c r="E564" s="141" t="s">
        <v>1</v>
      </c>
      <c r="F564" s="142" t="s">
        <v>534</v>
      </c>
      <c r="H564" s="143">
        <v>39.216999999999999</v>
      </c>
      <c r="L564" s="138"/>
      <c r="M564" s="145"/>
      <c r="T564" s="147"/>
      <c r="AT564" s="141" t="s">
        <v>112</v>
      </c>
      <c r="AU564" s="141" t="s">
        <v>69</v>
      </c>
      <c r="AV564" s="139" t="s">
        <v>69</v>
      </c>
      <c r="AW564" s="139" t="s">
        <v>25</v>
      </c>
      <c r="AX564" s="139" t="s">
        <v>62</v>
      </c>
      <c r="AY564" s="141" t="s">
        <v>103</v>
      </c>
    </row>
    <row r="565" spans="2:51" s="247" customFormat="1">
      <c r="B565" s="246"/>
      <c r="D565" s="140" t="s">
        <v>112</v>
      </c>
      <c r="E565" s="248" t="s">
        <v>1</v>
      </c>
      <c r="F565" s="249" t="s">
        <v>455</v>
      </c>
      <c r="H565" s="248" t="s">
        <v>1</v>
      </c>
      <c r="L565" s="246"/>
      <c r="M565" s="250"/>
      <c r="T565" s="251"/>
      <c r="AT565" s="248" t="s">
        <v>112</v>
      </c>
      <c r="AU565" s="248" t="s">
        <v>69</v>
      </c>
      <c r="AV565" s="247" t="s">
        <v>67</v>
      </c>
      <c r="AW565" s="247" t="s">
        <v>25</v>
      </c>
      <c r="AX565" s="247" t="s">
        <v>62</v>
      </c>
      <c r="AY565" s="248" t="s">
        <v>103</v>
      </c>
    </row>
    <row r="566" spans="2:51" s="247" customFormat="1">
      <c r="B566" s="246"/>
      <c r="D566" s="140" t="s">
        <v>112</v>
      </c>
      <c r="E566" s="248" t="s">
        <v>1</v>
      </c>
      <c r="F566" s="249" t="s">
        <v>462</v>
      </c>
      <c r="H566" s="248" t="s">
        <v>1</v>
      </c>
      <c r="L566" s="246"/>
      <c r="M566" s="250"/>
      <c r="T566" s="251"/>
      <c r="AT566" s="248" t="s">
        <v>112</v>
      </c>
      <c r="AU566" s="248" t="s">
        <v>69</v>
      </c>
      <c r="AV566" s="247" t="s">
        <v>67</v>
      </c>
      <c r="AW566" s="247" t="s">
        <v>25</v>
      </c>
      <c r="AX566" s="247" t="s">
        <v>62</v>
      </c>
      <c r="AY566" s="248" t="s">
        <v>103</v>
      </c>
    </row>
    <row r="567" spans="2:51" s="139" customFormat="1">
      <c r="B567" s="138"/>
      <c r="D567" s="140" t="s">
        <v>112</v>
      </c>
      <c r="E567" s="141" t="s">
        <v>1</v>
      </c>
      <c r="F567" s="142" t="s">
        <v>536</v>
      </c>
      <c r="H567" s="143">
        <v>-0.55000000000000004</v>
      </c>
      <c r="L567" s="138"/>
      <c r="M567" s="145"/>
      <c r="T567" s="147"/>
      <c r="AT567" s="141" t="s">
        <v>112</v>
      </c>
      <c r="AU567" s="141" t="s">
        <v>69</v>
      </c>
      <c r="AV567" s="139" t="s">
        <v>69</v>
      </c>
      <c r="AW567" s="139" t="s">
        <v>25</v>
      </c>
      <c r="AX567" s="139" t="s">
        <v>62</v>
      </c>
      <c r="AY567" s="141" t="s">
        <v>103</v>
      </c>
    </row>
    <row r="568" spans="2:51" s="260" customFormat="1">
      <c r="B568" s="259"/>
      <c r="D568" s="140" t="s">
        <v>112</v>
      </c>
      <c r="E568" s="261" t="s">
        <v>1</v>
      </c>
      <c r="F568" s="262" t="s">
        <v>458</v>
      </c>
      <c r="H568" s="263">
        <v>38.667000000000002</v>
      </c>
      <c r="L568" s="259"/>
      <c r="M568" s="264"/>
      <c r="T568" s="265"/>
      <c r="AT568" s="261" t="s">
        <v>112</v>
      </c>
      <c r="AU568" s="261" t="s">
        <v>69</v>
      </c>
      <c r="AV568" s="260" t="s">
        <v>119</v>
      </c>
      <c r="AW568" s="260" t="s">
        <v>25</v>
      </c>
      <c r="AX568" s="260" t="s">
        <v>62</v>
      </c>
      <c r="AY568" s="261" t="s">
        <v>103</v>
      </c>
    </row>
    <row r="569" spans="2:51" s="247" customFormat="1">
      <c r="B569" s="246"/>
      <c r="D569" s="140" t="s">
        <v>112</v>
      </c>
      <c r="E569" s="248" t="s">
        <v>1</v>
      </c>
      <c r="F569" s="249" t="s">
        <v>464</v>
      </c>
      <c r="H569" s="248" t="s">
        <v>1</v>
      </c>
      <c r="L569" s="246"/>
      <c r="M569" s="250"/>
      <c r="T569" s="251"/>
      <c r="AT569" s="248" t="s">
        <v>112</v>
      </c>
      <c r="AU569" s="248" t="s">
        <v>69</v>
      </c>
      <c r="AV569" s="247" t="s">
        <v>67</v>
      </c>
      <c r="AW569" s="247" t="s">
        <v>25</v>
      </c>
      <c r="AX569" s="247" t="s">
        <v>62</v>
      </c>
      <c r="AY569" s="248" t="s">
        <v>103</v>
      </c>
    </row>
    <row r="570" spans="2:51" s="247" customFormat="1">
      <c r="B570" s="246"/>
      <c r="D570" s="140" t="s">
        <v>112</v>
      </c>
      <c r="E570" s="248" t="s">
        <v>1</v>
      </c>
      <c r="F570" s="249" t="s">
        <v>452</v>
      </c>
      <c r="H570" s="248" t="s">
        <v>1</v>
      </c>
      <c r="L570" s="246"/>
      <c r="M570" s="250"/>
      <c r="T570" s="251"/>
      <c r="AT570" s="248" t="s">
        <v>112</v>
      </c>
      <c r="AU570" s="248" t="s">
        <v>69</v>
      </c>
      <c r="AV570" s="247" t="s">
        <v>67</v>
      </c>
      <c r="AW570" s="247" t="s">
        <v>25</v>
      </c>
      <c r="AX570" s="247" t="s">
        <v>62</v>
      </c>
      <c r="AY570" s="248" t="s">
        <v>103</v>
      </c>
    </row>
    <row r="571" spans="2:51" s="247" customFormat="1">
      <c r="B571" s="246"/>
      <c r="D571" s="140" t="s">
        <v>112</v>
      </c>
      <c r="E571" s="248" t="s">
        <v>1</v>
      </c>
      <c r="F571" s="249" t="s">
        <v>465</v>
      </c>
      <c r="H571" s="248" t="s">
        <v>1</v>
      </c>
      <c r="L571" s="246"/>
      <c r="M571" s="250"/>
      <c r="T571" s="251"/>
      <c r="AT571" s="248" t="s">
        <v>112</v>
      </c>
      <c r="AU571" s="248" t="s">
        <v>69</v>
      </c>
      <c r="AV571" s="247" t="s">
        <v>67</v>
      </c>
      <c r="AW571" s="247" t="s">
        <v>25</v>
      </c>
      <c r="AX571" s="247" t="s">
        <v>62</v>
      </c>
      <c r="AY571" s="248" t="s">
        <v>103</v>
      </c>
    </row>
    <row r="572" spans="2:51" s="139" customFormat="1">
      <c r="B572" s="138"/>
      <c r="D572" s="140" t="s">
        <v>112</v>
      </c>
      <c r="E572" s="141" t="s">
        <v>1</v>
      </c>
      <c r="F572" s="142" t="s">
        <v>537</v>
      </c>
      <c r="H572" s="143">
        <v>35.530999999999999</v>
      </c>
      <c r="L572" s="138"/>
      <c r="M572" s="145"/>
      <c r="T572" s="147"/>
      <c r="AT572" s="141" t="s">
        <v>112</v>
      </c>
      <c r="AU572" s="141" t="s">
        <v>69</v>
      </c>
      <c r="AV572" s="139" t="s">
        <v>69</v>
      </c>
      <c r="AW572" s="139" t="s">
        <v>25</v>
      </c>
      <c r="AX572" s="139" t="s">
        <v>62</v>
      </c>
      <c r="AY572" s="141" t="s">
        <v>103</v>
      </c>
    </row>
    <row r="573" spans="2:51" s="247" customFormat="1">
      <c r="B573" s="246"/>
      <c r="D573" s="140" t="s">
        <v>112</v>
      </c>
      <c r="E573" s="248" t="s">
        <v>1</v>
      </c>
      <c r="F573" s="249" t="s">
        <v>455</v>
      </c>
      <c r="H573" s="248" t="s">
        <v>1</v>
      </c>
      <c r="L573" s="246"/>
      <c r="M573" s="250"/>
      <c r="T573" s="251"/>
      <c r="AT573" s="248" t="s">
        <v>112</v>
      </c>
      <c r="AU573" s="248" t="s">
        <v>69</v>
      </c>
      <c r="AV573" s="247" t="s">
        <v>67</v>
      </c>
      <c r="AW573" s="247" t="s">
        <v>25</v>
      </c>
      <c r="AX573" s="247" t="s">
        <v>62</v>
      </c>
      <c r="AY573" s="248" t="s">
        <v>103</v>
      </c>
    </row>
    <row r="574" spans="2:51" s="247" customFormat="1">
      <c r="B574" s="246"/>
      <c r="D574" s="140" t="s">
        <v>112</v>
      </c>
      <c r="E574" s="248" t="s">
        <v>1</v>
      </c>
      <c r="F574" s="249" t="s">
        <v>467</v>
      </c>
      <c r="H574" s="248" t="s">
        <v>1</v>
      </c>
      <c r="L574" s="246"/>
      <c r="M574" s="250"/>
      <c r="T574" s="251"/>
      <c r="AT574" s="248" t="s">
        <v>112</v>
      </c>
      <c r="AU574" s="248" t="s">
        <v>69</v>
      </c>
      <c r="AV574" s="247" t="s">
        <v>67</v>
      </c>
      <c r="AW574" s="247" t="s">
        <v>25</v>
      </c>
      <c r="AX574" s="247" t="s">
        <v>62</v>
      </c>
      <c r="AY574" s="248" t="s">
        <v>103</v>
      </c>
    </row>
    <row r="575" spans="2:51" s="139" customFormat="1">
      <c r="B575" s="138"/>
      <c r="D575" s="140" t="s">
        <v>112</v>
      </c>
      <c r="E575" s="141" t="s">
        <v>1</v>
      </c>
      <c r="F575" s="142" t="s">
        <v>536</v>
      </c>
      <c r="H575" s="143">
        <v>-0.55000000000000004</v>
      </c>
      <c r="L575" s="138"/>
      <c r="M575" s="145"/>
      <c r="T575" s="147"/>
      <c r="AT575" s="141" t="s">
        <v>112</v>
      </c>
      <c r="AU575" s="141" t="s">
        <v>69</v>
      </c>
      <c r="AV575" s="139" t="s">
        <v>69</v>
      </c>
      <c r="AW575" s="139" t="s">
        <v>25</v>
      </c>
      <c r="AX575" s="139" t="s">
        <v>62</v>
      </c>
      <c r="AY575" s="141" t="s">
        <v>103</v>
      </c>
    </row>
    <row r="576" spans="2:51" s="260" customFormat="1">
      <c r="B576" s="259"/>
      <c r="D576" s="140" t="s">
        <v>112</v>
      </c>
      <c r="E576" s="261" t="s">
        <v>1</v>
      </c>
      <c r="F576" s="262" t="s">
        <v>458</v>
      </c>
      <c r="H576" s="263">
        <v>34.981000000000002</v>
      </c>
      <c r="L576" s="259"/>
      <c r="M576" s="264"/>
      <c r="T576" s="265"/>
      <c r="AT576" s="261" t="s">
        <v>112</v>
      </c>
      <c r="AU576" s="261" t="s">
        <v>69</v>
      </c>
      <c r="AV576" s="260" t="s">
        <v>119</v>
      </c>
      <c r="AW576" s="260" t="s">
        <v>25</v>
      </c>
      <c r="AX576" s="260" t="s">
        <v>62</v>
      </c>
      <c r="AY576" s="261" t="s">
        <v>103</v>
      </c>
    </row>
    <row r="577" spans="2:65" s="247" customFormat="1">
      <c r="B577" s="246"/>
      <c r="D577" s="140" t="s">
        <v>112</v>
      </c>
      <c r="E577" s="248" t="s">
        <v>1</v>
      </c>
      <c r="F577" s="249" t="s">
        <v>459</v>
      </c>
      <c r="H577" s="248" t="s">
        <v>1</v>
      </c>
      <c r="L577" s="246"/>
      <c r="M577" s="250"/>
      <c r="T577" s="251"/>
      <c r="AT577" s="248" t="s">
        <v>112</v>
      </c>
      <c r="AU577" s="248" t="s">
        <v>69</v>
      </c>
      <c r="AV577" s="247" t="s">
        <v>67</v>
      </c>
      <c r="AW577" s="247" t="s">
        <v>25</v>
      </c>
      <c r="AX577" s="247" t="s">
        <v>62</v>
      </c>
      <c r="AY577" s="248" t="s">
        <v>103</v>
      </c>
    </row>
    <row r="578" spans="2:65" s="247" customFormat="1">
      <c r="B578" s="246"/>
      <c r="D578" s="140" t="s">
        <v>112</v>
      </c>
      <c r="E578" s="248" t="s">
        <v>1</v>
      </c>
      <c r="F578" s="249" t="s">
        <v>452</v>
      </c>
      <c r="H578" s="248" t="s">
        <v>1</v>
      </c>
      <c r="L578" s="246"/>
      <c r="M578" s="250"/>
      <c r="T578" s="251"/>
      <c r="AT578" s="248" t="s">
        <v>112</v>
      </c>
      <c r="AU578" s="248" t="s">
        <v>69</v>
      </c>
      <c r="AV578" s="247" t="s">
        <v>67</v>
      </c>
      <c r="AW578" s="247" t="s">
        <v>25</v>
      </c>
      <c r="AX578" s="247" t="s">
        <v>62</v>
      </c>
      <c r="AY578" s="248" t="s">
        <v>103</v>
      </c>
    </row>
    <row r="579" spans="2:65" s="247" customFormat="1">
      <c r="B579" s="246"/>
      <c r="D579" s="140" t="s">
        <v>112</v>
      </c>
      <c r="E579" s="248" t="s">
        <v>1</v>
      </c>
      <c r="F579" s="249" t="s">
        <v>469</v>
      </c>
      <c r="H579" s="248" t="s">
        <v>1</v>
      </c>
      <c r="L579" s="246"/>
      <c r="M579" s="250"/>
      <c r="T579" s="251"/>
      <c r="AT579" s="248" t="s">
        <v>112</v>
      </c>
      <c r="AU579" s="248" t="s">
        <v>69</v>
      </c>
      <c r="AV579" s="247" t="s">
        <v>67</v>
      </c>
      <c r="AW579" s="247" t="s">
        <v>25</v>
      </c>
      <c r="AX579" s="247" t="s">
        <v>62</v>
      </c>
      <c r="AY579" s="248" t="s">
        <v>103</v>
      </c>
    </row>
    <row r="580" spans="2:65" s="139" customFormat="1">
      <c r="B580" s="138"/>
      <c r="D580" s="140" t="s">
        <v>112</v>
      </c>
      <c r="E580" s="141" t="s">
        <v>1</v>
      </c>
      <c r="F580" s="142" t="s">
        <v>538</v>
      </c>
      <c r="H580" s="143">
        <v>0.96699999999999997</v>
      </c>
      <c r="L580" s="138"/>
      <c r="M580" s="145"/>
      <c r="T580" s="147"/>
      <c r="AT580" s="141" t="s">
        <v>112</v>
      </c>
      <c r="AU580" s="141" t="s">
        <v>69</v>
      </c>
      <c r="AV580" s="139" t="s">
        <v>69</v>
      </c>
      <c r="AW580" s="139" t="s">
        <v>25</v>
      </c>
      <c r="AX580" s="139" t="s">
        <v>62</v>
      </c>
      <c r="AY580" s="141" t="s">
        <v>103</v>
      </c>
    </row>
    <row r="581" spans="2:65" s="260" customFormat="1">
      <c r="B581" s="259"/>
      <c r="D581" s="140" t="s">
        <v>112</v>
      </c>
      <c r="E581" s="261" t="s">
        <v>1</v>
      </c>
      <c r="F581" s="262" t="s">
        <v>458</v>
      </c>
      <c r="H581" s="263">
        <v>0.96699999999999997</v>
      </c>
      <c r="L581" s="259"/>
      <c r="M581" s="264"/>
      <c r="T581" s="265"/>
      <c r="AT581" s="261" t="s">
        <v>112</v>
      </c>
      <c r="AU581" s="261" t="s">
        <v>69</v>
      </c>
      <c r="AV581" s="260" t="s">
        <v>119</v>
      </c>
      <c r="AW581" s="260" t="s">
        <v>25</v>
      </c>
      <c r="AX581" s="260" t="s">
        <v>62</v>
      </c>
      <c r="AY581" s="261" t="s">
        <v>103</v>
      </c>
    </row>
    <row r="582" spans="2:65" s="253" customFormat="1">
      <c r="B582" s="252"/>
      <c r="D582" s="140" t="s">
        <v>112</v>
      </c>
      <c r="E582" s="254" t="s">
        <v>1</v>
      </c>
      <c r="F582" s="255" t="s">
        <v>439</v>
      </c>
      <c r="H582" s="256">
        <v>112.732</v>
      </c>
      <c r="L582" s="252"/>
      <c r="M582" s="257"/>
      <c r="T582" s="258"/>
      <c r="AT582" s="254" t="s">
        <v>112</v>
      </c>
      <c r="AU582" s="254" t="s">
        <v>69</v>
      </c>
      <c r="AV582" s="253" t="s">
        <v>110</v>
      </c>
      <c r="AW582" s="253" t="s">
        <v>25</v>
      </c>
      <c r="AX582" s="253" t="s">
        <v>67</v>
      </c>
      <c r="AY582" s="254" t="s">
        <v>103</v>
      </c>
    </row>
    <row r="583" spans="2:65" s="186" customFormat="1" ht="16.5" customHeight="1">
      <c r="B583" s="185"/>
      <c r="C583" s="266" t="s">
        <v>7</v>
      </c>
      <c r="D583" s="266" t="s">
        <v>174</v>
      </c>
      <c r="E583" s="267" t="s">
        <v>525</v>
      </c>
      <c r="F583" s="268" t="s">
        <v>526</v>
      </c>
      <c r="G583" s="269" t="s">
        <v>276</v>
      </c>
      <c r="H583" s="270">
        <v>225.464</v>
      </c>
      <c r="I583" s="173"/>
      <c r="J583" s="271">
        <f>ROUND(I583*H583,2)</f>
        <v>0</v>
      </c>
      <c r="K583" s="268" t="s">
        <v>428</v>
      </c>
      <c r="L583" s="272"/>
      <c r="M583" s="273" t="s">
        <v>1</v>
      </c>
      <c r="N583" s="274" t="s">
        <v>33</v>
      </c>
      <c r="O583" s="238">
        <v>0</v>
      </c>
      <c r="P583" s="238">
        <f>O583*H583</f>
        <v>0</v>
      </c>
      <c r="Q583" s="238">
        <v>1</v>
      </c>
      <c r="R583" s="238">
        <f>Q583*H583</f>
        <v>225.464</v>
      </c>
      <c r="S583" s="238">
        <v>0</v>
      </c>
      <c r="T583" s="239">
        <f>S583*H583</f>
        <v>0</v>
      </c>
      <c r="AR583" s="240" t="s">
        <v>145</v>
      </c>
      <c r="AT583" s="240" t="s">
        <v>174</v>
      </c>
      <c r="AU583" s="240" t="s">
        <v>69</v>
      </c>
      <c r="AY583" s="182" t="s">
        <v>103</v>
      </c>
      <c r="BE583" s="241">
        <f>IF(N583="základní",J583,0)</f>
        <v>0</v>
      </c>
      <c r="BF583" s="241">
        <f>IF(N583="snížená",J583,0)</f>
        <v>0</v>
      </c>
      <c r="BG583" s="241">
        <f>IF(N583="zákl. přenesená",J583,0)</f>
        <v>0</v>
      </c>
      <c r="BH583" s="241">
        <f>IF(N583="sníž. přenesená",J583,0)</f>
        <v>0</v>
      </c>
      <c r="BI583" s="241">
        <f>IF(N583="nulová",J583,0)</f>
        <v>0</v>
      </c>
      <c r="BJ583" s="182" t="s">
        <v>67</v>
      </c>
      <c r="BK583" s="241">
        <f>ROUND(I583*H583,2)</f>
        <v>0</v>
      </c>
      <c r="BL583" s="182" t="s">
        <v>110</v>
      </c>
      <c r="BM583" s="240" t="s">
        <v>539</v>
      </c>
    </row>
    <row r="584" spans="2:65" s="186" customFormat="1">
      <c r="B584" s="185"/>
      <c r="D584" s="140" t="s">
        <v>430</v>
      </c>
      <c r="F584" s="242" t="s">
        <v>526</v>
      </c>
      <c r="L584" s="185"/>
      <c r="M584" s="243"/>
      <c r="T584" s="244"/>
      <c r="AT584" s="182" t="s">
        <v>430</v>
      </c>
      <c r="AU584" s="182" t="s">
        <v>69</v>
      </c>
    </row>
    <row r="585" spans="2:65" s="247" customFormat="1">
      <c r="B585" s="246"/>
      <c r="D585" s="140" t="s">
        <v>112</v>
      </c>
      <c r="E585" s="248" t="s">
        <v>1</v>
      </c>
      <c r="F585" s="249" t="s">
        <v>434</v>
      </c>
      <c r="H585" s="248" t="s">
        <v>1</v>
      </c>
      <c r="L585" s="246"/>
      <c r="M585" s="250"/>
      <c r="T585" s="251"/>
      <c r="AT585" s="248" t="s">
        <v>112</v>
      </c>
      <c r="AU585" s="248" t="s">
        <v>69</v>
      </c>
      <c r="AV585" s="247" t="s">
        <v>67</v>
      </c>
      <c r="AW585" s="247" t="s">
        <v>25</v>
      </c>
      <c r="AX585" s="247" t="s">
        <v>62</v>
      </c>
      <c r="AY585" s="248" t="s">
        <v>103</v>
      </c>
    </row>
    <row r="586" spans="2:65" s="247" customFormat="1">
      <c r="B586" s="246"/>
      <c r="D586" s="140" t="s">
        <v>112</v>
      </c>
      <c r="E586" s="248" t="s">
        <v>1</v>
      </c>
      <c r="F586" s="249" t="s">
        <v>435</v>
      </c>
      <c r="H586" s="248" t="s">
        <v>1</v>
      </c>
      <c r="L586" s="246"/>
      <c r="M586" s="250"/>
      <c r="T586" s="251"/>
      <c r="AT586" s="248" t="s">
        <v>112</v>
      </c>
      <c r="AU586" s="248" t="s">
        <v>69</v>
      </c>
      <c r="AV586" s="247" t="s">
        <v>67</v>
      </c>
      <c r="AW586" s="247" t="s">
        <v>25</v>
      </c>
      <c r="AX586" s="247" t="s">
        <v>62</v>
      </c>
      <c r="AY586" s="248" t="s">
        <v>103</v>
      </c>
    </row>
    <row r="587" spans="2:65" s="247" customFormat="1">
      <c r="B587" s="246"/>
      <c r="D587" s="140" t="s">
        <v>112</v>
      </c>
      <c r="E587" s="248" t="s">
        <v>1</v>
      </c>
      <c r="F587" s="249" t="s">
        <v>436</v>
      </c>
      <c r="H587" s="248" t="s">
        <v>1</v>
      </c>
      <c r="L587" s="246"/>
      <c r="M587" s="250"/>
      <c r="T587" s="251"/>
      <c r="AT587" s="248" t="s">
        <v>112</v>
      </c>
      <c r="AU587" s="248" t="s">
        <v>69</v>
      </c>
      <c r="AV587" s="247" t="s">
        <v>67</v>
      </c>
      <c r="AW587" s="247" t="s">
        <v>25</v>
      </c>
      <c r="AX587" s="247" t="s">
        <v>62</v>
      </c>
      <c r="AY587" s="248" t="s">
        <v>103</v>
      </c>
    </row>
    <row r="588" spans="2:65" s="247" customFormat="1">
      <c r="B588" s="246"/>
      <c r="D588" s="140" t="s">
        <v>112</v>
      </c>
      <c r="E588" s="248" t="s">
        <v>1</v>
      </c>
      <c r="F588" s="249" t="s">
        <v>450</v>
      </c>
      <c r="H588" s="248" t="s">
        <v>1</v>
      </c>
      <c r="L588" s="246"/>
      <c r="M588" s="250"/>
      <c r="T588" s="251"/>
      <c r="AT588" s="248" t="s">
        <v>112</v>
      </c>
      <c r="AU588" s="248" t="s">
        <v>69</v>
      </c>
      <c r="AV588" s="247" t="s">
        <v>67</v>
      </c>
      <c r="AW588" s="247" t="s">
        <v>25</v>
      </c>
      <c r="AX588" s="247" t="s">
        <v>62</v>
      </c>
      <c r="AY588" s="248" t="s">
        <v>103</v>
      </c>
    </row>
    <row r="589" spans="2:65" s="247" customFormat="1">
      <c r="B589" s="246"/>
      <c r="D589" s="140" t="s">
        <v>112</v>
      </c>
      <c r="E589" s="248" t="s">
        <v>1</v>
      </c>
      <c r="F589" s="249" t="s">
        <v>533</v>
      </c>
      <c r="H589" s="248" t="s">
        <v>1</v>
      </c>
      <c r="L589" s="246"/>
      <c r="M589" s="250"/>
      <c r="T589" s="251"/>
      <c r="AT589" s="248" t="s">
        <v>112</v>
      </c>
      <c r="AU589" s="248" t="s">
        <v>69</v>
      </c>
      <c r="AV589" s="247" t="s">
        <v>67</v>
      </c>
      <c r="AW589" s="247" t="s">
        <v>25</v>
      </c>
      <c r="AX589" s="247" t="s">
        <v>62</v>
      </c>
      <c r="AY589" s="248" t="s">
        <v>103</v>
      </c>
    </row>
    <row r="590" spans="2:65" s="247" customFormat="1">
      <c r="B590" s="246"/>
      <c r="D590" s="140" t="s">
        <v>112</v>
      </c>
      <c r="E590" s="248" t="s">
        <v>1</v>
      </c>
      <c r="F590" s="249" t="s">
        <v>451</v>
      </c>
      <c r="H590" s="248" t="s">
        <v>1</v>
      </c>
      <c r="L590" s="246"/>
      <c r="M590" s="250"/>
      <c r="T590" s="251"/>
      <c r="AT590" s="248" t="s">
        <v>112</v>
      </c>
      <c r="AU590" s="248" t="s">
        <v>69</v>
      </c>
      <c r="AV590" s="247" t="s">
        <v>67</v>
      </c>
      <c r="AW590" s="247" t="s">
        <v>25</v>
      </c>
      <c r="AX590" s="247" t="s">
        <v>62</v>
      </c>
      <c r="AY590" s="248" t="s">
        <v>103</v>
      </c>
    </row>
    <row r="591" spans="2:65" s="247" customFormat="1">
      <c r="B591" s="246"/>
      <c r="D591" s="140" t="s">
        <v>112</v>
      </c>
      <c r="E591" s="248" t="s">
        <v>1</v>
      </c>
      <c r="F591" s="249" t="s">
        <v>453</v>
      </c>
      <c r="H591" s="248" t="s">
        <v>1</v>
      </c>
      <c r="L591" s="246"/>
      <c r="M591" s="250"/>
      <c r="T591" s="251"/>
      <c r="AT591" s="248" t="s">
        <v>112</v>
      </c>
      <c r="AU591" s="248" t="s">
        <v>69</v>
      </c>
      <c r="AV591" s="247" t="s">
        <v>67</v>
      </c>
      <c r="AW591" s="247" t="s">
        <v>25</v>
      </c>
      <c r="AX591" s="247" t="s">
        <v>62</v>
      </c>
      <c r="AY591" s="248" t="s">
        <v>103</v>
      </c>
    </row>
    <row r="592" spans="2:65" s="139" customFormat="1">
      <c r="B592" s="138"/>
      <c r="D592" s="140" t="s">
        <v>112</v>
      </c>
      <c r="E592" s="141" t="s">
        <v>1</v>
      </c>
      <c r="F592" s="142" t="s">
        <v>534</v>
      </c>
      <c r="H592" s="143">
        <v>39.216999999999999</v>
      </c>
      <c r="L592" s="138"/>
      <c r="M592" s="145"/>
      <c r="T592" s="147"/>
      <c r="AT592" s="141" t="s">
        <v>112</v>
      </c>
      <c r="AU592" s="141" t="s">
        <v>69</v>
      </c>
      <c r="AV592" s="139" t="s">
        <v>69</v>
      </c>
      <c r="AW592" s="139" t="s">
        <v>25</v>
      </c>
      <c r="AX592" s="139" t="s">
        <v>62</v>
      </c>
      <c r="AY592" s="141" t="s">
        <v>103</v>
      </c>
    </row>
    <row r="593" spans="2:51" s="247" customFormat="1">
      <c r="B593" s="246"/>
      <c r="D593" s="140" t="s">
        <v>112</v>
      </c>
      <c r="E593" s="248" t="s">
        <v>1</v>
      </c>
      <c r="F593" s="249" t="s">
        <v>455</v>
      </c>
      <c r="H593" s="248" t="s">
        <v>1</v>
      </c>
      <c r="L593" s="246"/>
      <c r="M593" s="250"/>
      <c r="T593" s="251"/>
      <c r="AT593" s="248" t="s">
        <v>112</v>
      </c>
      <c r="AU593" s="248" t="s">
        <v>69</v>
      </c>
      <c r="AV593" s="247" t="s">
        <v>67</v>
      </c>
      <c r="AW593" s="247" t="s">
        <v>25</v>
      </c>
      <c r="AX593" s="247" t="s">
        <v>62</v>
      </c>
      <c r="AY593" s="248" t="s">
        <v>103</v>
      </c>
    </row>
    <row r="594" spans="2:51" s="247" customFormat="1">
      <c r="B594" s="246"/>
      <c r="D594" s="140" t="s">
        <v>112</v>
      </c>
      <c r="E594" s="248" t="s">
        <v>1</v>
      </c>
      <c r="F594" s="249" t="s">
        <v>456</v>
      </c>
      <c r="H594" s="248" t="s">
        <v>1</v>
      </c>
      <c r="L594" s="246"/>
      <c r="M594" s="250"/>
      <c r="T594" s="251"/>
      <c r="AT594" s="248" t="s">
        <v>112</v>
      </c>
      <c r="AU594" s="248" t="s">
        <v>69</v>
      </c>
      <c r="AV594" s="247" t="s">
        <v>67</v>
      </c>
      <c r="AW594" s="247" t="s">
        <v>25</v>
      </c>
      <c r="AX594" s="247" t="s">
        <v>62</v>
      </c>
      <c r="AY594" s="248" t="s">
        <v>103</v>
      </c>
    </row>
    <row r="595" spans="2:51" s="139" customFormat="1">
      <c r="B595" s="138"/>
      <c r="D595" s="140" t="s">
        <v>112</v>
      </c>
      <c r="E595" s="141" t="s">
        <v>1</v>
      </c>
      <c r="F595" s="142" t="s">
        <v>535</v>
      </c>
      <c r="H595" s="143">
        <v>-1.1000000000000001</v>
      </c>
      <c r="L595" s="138"/>
      <c r="M595" s="145"/>
      <c r="T595" s="147"/>
      <c r="AT595" s="141" t="s">
        <v>112</v>
      </c>
      <c r="AU595" s="141" t="s">
        <v>69</v>
      </c>
      <c r="AV595" s="139" t="s">
        <v>69</v>
      </c>
      <c r="AW595" s="139" t="s">
        <v>25</v>
      </c>
      <c r="AX595" s="139" t="s">
        <v>62</v>
      </c>
      <c r="AY595" s="141" t="s">
        <v>103</v>
      </c>
    </row>
    <row r="596" spans="2:51" s="260" customFormat="1">
      <c r="B596" s="259"/>
      <c r="D596" s="140" t="s">
        <v>112</v>
      </c>
      <c r="E596" s="261" t="s">
        <v>1</v>
      </c>
      <c r="F596" s="262" t="s">
        <v>458</v>
      </c>
      <c r="H596" s="263">
        <v>38.116999999999997</v>
      </c>
      <c r="L596" s="259"/>
      <c r="M596" s="264"/>
      <c r="T596" s="265"/>
      <c r="AT596" s="261" t="s">
        <v>112</v>
      </c>
      <c r="AU596" s="261" t="s">
        <v>69</v>
      </c>
      <c r="AV596" s="260" t="s">
        <v>119</v>
      </c>
      <c r="AW596" s="260" t="s">
        <v>25</v>
      </c>
      <c r="AX596" s="260" t="s">
        <v>62</v>
      </c>
      <c r="AY596" s="261" t="s">
        <v>103</v>
      </c>
    </row>
    <row r="597" spans="2:51" s="247" customFormat="1">
      <c r="B597" s="246"/>
      <c r="D597" s="140" t="s">
        <v>112</v>
      </c>
      <c r="E597" s="248" t="s">
        <v>1</v>
      </c>
      <c r="F597" s="249" t="s">
        <v>459</v>
      </c>
      <c r="H597" s="248" t="s">
        <v>1</v>
      </c>
      <c r="L597" s="246"/>
      <c r="M597" s="250"/>
      <c r="T597" s="251"/>
      <c r="AT597" s="248" t="s">
        <v>112</v>
      </c>
      <c r="AU597" s="248" t="s">
        <v>69</v>
      </c>
      <c r="AV597" s="247" t="s">
        <v>67</v>
      </c>
      <c r="AW597" s="247" t="s">
        <v>25</v>
      </c>
      <c r="AX597" s="247" t="s">
        <v>62</v>
      </c>
      <c r="AY597" s="248" t="s">
        <v>103</v>
      </c>
    </row>
    <row r="598" spans="2:51" s="247" customFormat="1">
      <c r="B598" s="246"/>
      <c r="D598" s="140" t="s">
        <v>112</v>
      </c>
      <c r="E598" s="248" t="s">
        <v>1</v>
      </c>
      <c r="F598" s="249" t="s">
        <v>460</v>
      </c>
      <c r="H598" s="248" t="s">
        <v>1</v>
      </c>
      <c r="L598" s="246"/>
      <c r="M598" s="250"/>
      <c r="T598" s="251"/>
      <c r="AT598" s="248" t="s">
        <v>112</v>
      </c>
      <c r="AU598" s="248" t="s">
        <v>69</v>
      </c>
      <c r="AV598" s="247" t="s">
        <v>67</v>
      </c>
      <c r="AW598" s="247" t="s">
        <v>25</v>
      </c>
      <c r="AX598" s="247" t="s">
        <v>62</v>
      </c>
      <c r="AY598" s="248" t="s">
        <v>103</v>
      </c>
    </row>
    <row r="599" spans="2:51" s="139" customFormat="1">
      <c r="B599" s="138"/>
      <c r="D599" s="140" t="s">
        <v>112</v>
      </c>
      <c r="E599" s="141" t="s">
        <v>1</v>
      </c>
      <c r="F599" s="142" t="s">
        <v>534</v>
      </c>
      <c r="H599" s="143">
        <v>39.216999999999999</v>
      </c>
      <c r="L599" s="138"/>
      <c r="M599" s="145"/>
      <c r="T599" s="147"/>
      <c r="AT599" s="141" t="s">
        <v>112</v>
      </c>
      <c r="AU599" s="141" t="s">
        <v>69</v>
      </c>
      <c r="AV599" s="139" t="s">
        <v>69</v>
      </c>
      <c r="AW599" s="139" t="s">
        <v>25</v>
      </c>
      <c r="AX599" s="139" t="s">
        <v>62</v>
      </c>
      <c r="AY599" s="141" t="s">
        <v>103</v>
      </c>
    </row>
    <row r="600" spans="2:51" s="247" customFormat="1">
      <c r="B600" s="246"/>
      <c r="D600" s="140" t="s">
        <v>112</v>
      </c>
      <c r="E600" s="248" t="s">
        <v>1</v>
      </c>
      <c r="F600" s="249" t="s">
        <v>455</v>
      </c>
      <c r="H600" s="248" t="s">
        <v>1</v>
      </c>
      <c r="L600" s="246"/>
      <c r="M600" s="250"/>
      <c r="T600" s="251"/>
      <c r="AT600" s="248" t="s">
        <v>112</v>
      </c>
      <c r="AU600" s="248" t="s">
        <v>69</v>
      </c>
      <c r="AV600" s="247" t="s">
        <v>67</v>
      </c>
      <c r="AW600" s="247" t="s">
        <v>25</v>
      </c>
      <c r="AX600" s="247" t="s">
        <v>62</v>
      </c>
      <c r="AY600" s="248" t="s">
        <v>103</v>
      </c>
    </row>
    <row r="601" spans="2:51" s="247" customFormat="1">
      <c r="B601" s="246"/>
      <c r="D601" s="140" t="s">
        <v>112</v>
      </c>
      <c r="E601" s="248" t="s">
        <v>1</v>
      </c>
      <c r="F601" s="249" t="s">
        <v>462</v>
      </c>
      <c r="H601" s="248" t="s">
        <v>1</v>
      </c>
      <c r="L601" s="246"/>
      <c r="M601" s="250"/>
      <c r="T601" s="251"/>
      <c r="AT601" s="248" t="s">
        <v>112</v>
      </c>
      <c r="AU601" s="248" t="s">
        <v>69</v>
      </c>
      <c r="AV601" s="247" t="s">
        <v>67</v>
      </c>
      <c r="AW601" s="247" t="s">
        <v>25</v>
      </c>
      <c r="AX601" s="247" t="s">
        <v>62</v>
      </c>
      <c r="AY601" s="248" t="s">
        <v>103</v>
      </c>
    </row>
    <row r="602" spans="2:51" s="139" customFormat="1">
      <c r="B602" s="138"/>
      <c r="D602" s="140" t="s">
        <v>112</v>
      </c>
      <c r="E602" s="141" t="s">
        <v>1</v>
      </c>
      <c r="F602" s="142" t="s">
        <v>536</v>
      </c>
      <c r="H602" s="143">
        <v>-0.55000000000000004</v>
      </c>
      <c r="L602" s="138"/>
      <c r="M602" s="145"/>
      <c r="T602" s="147"/>
      <c r="AT602" s="141" t="s">
        <v>112</v>
      </c>
      <c r="AU602" s="141" t="s">
        <v>69</v>
      </c>
      <c r="AV602" s="139" t="s">
        <v>69</v>
      </c>
      <c r="AW602" s="139" t="s">
        <v>25</v>
      </c>
      <c r="AX602" s="139" t="s">
        <v>62</v>
      </c>
      <c r="AY602" s="141" t="s">
        <v>103</v>
      </c>
    </row>
    <row r="603" spans="2:51" s="260" customFormat="1">
      <c r="B603" s="259"/>
      <c r="D603" s="140" t="s">
        <v>112</v>
      </c>
      <c r="E603" s="261" t="s">
        <v>1</v>
      </c>
      <c r="F603" s="262" t="s">
        <v>458</v>
      </c>
      <c r="H603" s="263">
        <v>38.667000000000002</v>
      </c>
      <c r="L603" s="259"/>
      <c r="M603" s="264"/>
      <c r="T603" s="265"/>
      <c r="AT603" s="261" t="s">
        <v>112</v>
      </c>
      <c r="AU603" s="261" t="s">
        <v>69</v>
      </c>
      <c r="AV603" s="260" t="s">
        <v>119</v>
      </c>
      <c r="AW603" s="260" t="s">
        <v>25</v>
      </c>
      <c r="AX603" s="260" t="s">
        <v>62</v>
      </c>
      <c r="AY603" s="261" t="s">
        <v>103</v>
      </c>
    </row>
    <row r="604" spans="2:51" s="247" customFormat="1">
      <c r="B604" s="246"/>
      <c r="D604" s="140" t="s">
        <v>112</v>
      </c>
      <c r="E604" s="248" t="s">
        <v>1</v>
      </c>
      <c r="F604" s="249" t="s">
        <v>464</v>
      </c>
      <c r="H604" s="248" t="s">
        <v>1</v>
      </c>
      <c r="L604" s="246"/>
      <c r="M604" s="250"/>
      <c r="T604" s="251"/>
      <c r="AT604" s="248" t="s">
        <v>112</v>
      </c>
      <c r="AU604" s="248" t="s">
        <v>69</v>
      </c>
      <c r="AV604" s="247" t="s">
        <v>67</v>
      </c>
      <c r="AW604" s="247" t="s">
        <v>25</v>
      </c>
      <c r="AX604" s="247" t="s">
        <v>62</v>
      </c>
      <c r="AY604" s="248" t="s">
        <v>103</v>
      </c>
    </row>
    <row r="605" spans="2:51" s="247" customFormat="1">
      <c r="B605" s="246"/>
      <c r="D605" s="140" t="s">
        <v>112</v>
      </c>
      <c r="E605" s="248" t="s">
        <v>1</v>
      </c>
      <c r="F605" s="249" t="s">
        <v>452</v>
      </c>
      <c r="H605" s="248" t="s">
        <v>1</v>
      </c>
      <c r="L605" s="246"/>
      <c r="M605" s="250"/>
      <c r="T605" s="251"/>
      <c r="AT605" s="248" t="s">
        <v>112</v>
      </c>
      <c r="AU605" s="248" t="s">
        <v>69</v>
      </c>
      <c r="AV605" s="247" t="s">
        <v>67</v>
      </c>
      <c r="AW605" s="247" t="s">
        <v>25</v>
      </c>
      <c r="AX605" s="247" t="s">
        <v>62</v>
      </c>
      <c r="AY605" s="248" t="s">
        <v>103</v>
      </c>
    </row>
    <row r="606" spans="2:51" s="247" customFormat="1">
      <c r="B606" s="246"/>
      <c r="D606" s="140" t="s">
        <v>112</v>
      </c>
      <c r="E606" s="248" t="s">
        <v>1</v>
      </c>
      <c r="F606" s="249" t="s">
        <v>465</v>
      </c>
      <c r="H606" s="248" t="s">
        <v>1</v>
      </c>
      <c r="L606" s="246"/>
      <c r="M606" s="250"/>
      <c r="T606" s="251"/>
      <c r="AT606" s="248" t="s">
        <v>112</v>
      </c>
      <c r="AU606" s="248" t="s">
        <v>69</v>
      </c>
      <c r="AV606" s="247" t="s">
        <v>67</v>
      </c>
      <c r="AW606" s="247" t="s">
        <v>25</v>
      </c>
      <c r="AX606" s="247" t="s">
        <v>62</v>
      </c>
      <c r="AY606" s="248" t="s">
        <v>103</v>
      </c>
    </row>
    <row r="607" spans="2:51" s="139" customFormat="1">
      <c r="B607" s="138"/>
      <c r="D607" s="140" t="s">
        <v>112</v>
      </c>
      <c r="E607" s="141" t="s">
        <v>1</v>
      </c>
      <c r="F607" s="142" t="s">
        <v>537</v>
      </c>
      <c r="H607" s="143">
        <v>35.530999999999999</v>
      </c>
      <c r="L607" s="138"/>
      <c r="M607" s="145"/>
      <c r="T607" s="147"/>
      <c r="AT607" s="141" t="s">
        <v>112</v>
      </c>
      <c r="AU607" s="141" t="s">
        <v>69</v>
      </c>
      <c r="AV607" s="139" t="s">
        <v>69</v>
      </c>
      <c r="AW607" s="139" t="s">
        <v>25</v>
      </c>
      <c r="AX607" s="139" t="s">
        <v>62</v>
      </c>
      <c r="AY607" s="141" t="s">
        <v>103</v>
      </c>
    </row>
    <row r="608" spans="2:51" s="247" customFormat="1">
      <c r="B608" s="246"/>
      <c r="D608" s="140" t="s">
        <v>112</v>
      </c>
      <c r="E608" s="248" t="s">
        <v>1</v>
      </c>
      <c r="F608" s="249" t="s">
        <v>455</v>
      </c>
      <c r="H608" s="248" t="s">
        <v>1</v>
      </c>
      <c r="L608" s="246"/>
      <c r="M608" s="250"/>
      <c r="T608" s="251"/>
      <c r="AT608" s="248" t="s">
        <v>112</v>
      </c>
      <c r="AU608" s="248" t="s">
        <v>69</v>
      </c>
      <c r="AV608" s="247" t="s">
        <v>67</v>
      </c>
      <c r="AW608" s="247" t="s">
        <v>25</v>
      </c>
      <c r="AX608" s="247" t="s">
        <v>62</v>
      </c>
      <c r="AY608" s="248" t="s">
        <v>103</v>
      </c>
    </row>
    <row r="609" spans="2:65" s="247" customFormat="1">
      <c r="B609" s="246"/>
      <c r="D609" s="140" t="s">
        <v>112</v>
      </c>
      <c r="E609" s="248" t="s">
        <v>1</v>
      </c>
      <c r="F609" s="249" t="s">
        <v>467</v>
      </c>
      <c r="H609" s="248" t="s">
        <v>1</v>
      </c>
      <c r="L609" s="246"/>
      <c r="M609" s="250"/>
      <c r="T609" s="251"/>
      <c r="AT609" s="248" t="s">
        <v>112</v>
      </c>
      <c r="AU609" s="248" t="s">
        <v>69</v>
      </c>
      <c r="AV609" s="247" t="s">
        <v>67</v>
      </c>
      <c r="AW609" s="247" t="s">
        <v>25</v>
      </c>
      <c r="AX609" s="247" t="s">
        <v>62</v>
      </c>
      <c r="AY609" s="248" t="s">
        <v>103</v>
      </c>
    </row>
    <row r="610" spans="2:65" s="139" customFormat="1">
      <c r="B610" s="138"/>
      <c r="D610" s="140" t="s">
        <v>112</v>
      </c>
      <c r="E610" s="141" t="s">
        <v>1</v>
      </c>
      <c r="F610" s="142" t="s">
        <v>536</v>
      </c>
      <c r="H610" s="143">
        <v>-0.55000000000000004</v>
      </c>
      <c r="L610" s="138"/>
      <c r="M610" s="145"/>
      <c r="T610" s="147"/>
      <c r="AT610" s="141" t="s">
        <v>112</v>
      </c>
      <c r="AU610" s="141" t="s">
        <v>69</v>
      </c>
      <c r="AV610" s="139" t="s">
        <v>69</v>
      </c>
      <c r="AW610" s="139" t="s">
        <v>25</v>
      </c>
      <c r="AX610" s="139" t="s">
        <v>62</v>
      </c>
      <c r="AY610" s="141" t="s">
        <v>103</v>
      </c>
    </row>
    <row r="611" spans="2:65" s="260" customFormat="1">
      <c r="B611" s="259"/>
      <c r="D611" s="140" t="s">
        <v>112</v>
      </c>
      <c r="E611" s="261" t="s">
        <v>1</v>
      </c>
      <c r="F611" s="262" t="s">
        <v>458</v>
      </c>
      <c r="H611" s="263">
        <v>34.981000000000002</v>
      </c>
      <c r="L611" s="259"/>
      <c r="M611" s="264"/>
      <c r="T611" s="265"/>
      <c r="AT611" s="261" t="s">
        <v>112</v>
      </c>
      <c r="AU611" s="261" t="s">
        <v>69</v>
      </c>
      <c r="AV611" s="260" t="s">
        <v>119</v>
      </c>
      <c r="AW611" s="260" t="s">
        <v>25</v>
      </c>
      <c r="AX611" s="260" t="s">
        <v>62</v>
      </c>
      <c r="AY611" s="261" t="s">
        <v>103</v>
      </c>
    </row>
    <row r="612" spans="2:65" s="247" customFormat="1">
      <c r="B612" s="246"/>
      <c r="D612" s="140" t="s">
        <v>112</v>
      </c>
      <c r="E612" s="248" t="s">
        <v>1</v>
      </c>
      <c r="F612" s="249" t="s">
        <v>459</v>
      </c>
      <c r="H612" s="248" t="s">
        <v>1</v>
      </c>
      <c r="L612" s="246"/>
      <c r="M612" s="250"/>
      <c r="T612" s="251"/>
      <c r="AT612" s="248" t="s">
        <v>112</v>
      </c>
      <c r="AU612" s="248" t="s">
        <v>69</v>
      </c>
      <c r="AV612" s="247" t="s">
        <v>67</v>
      </c>
      <c r="AW612" s="247" t="s">
        <v>25</v>
      </c>
      <c r="AX612" s="247" t="s">
        <v>62</v>
      </c>
      <c r="AY612" s="248" t="s">
        <v>103</v>
      </c>
    </row>
    <row r="613" spans="2:65" s="247" customFormat="1">
      <c r="B613" s="246"/>
      <c r="D613" s="140" t="s">
        <v>112</v>
      </c>
      <c r="E613" s="248" t="s">
        <v>1</v>
      </c>
      <c r="F613" s="249" t="s">
        <v>452</v>
      </c>
      <c r="H613" s="248" t="s">
        <v>1</v>
      </c>
      <c r="L613" s="246"/>
      <c r="M613" s="250"/>
      <c r="T613" s="251"/>
      <c r="AT613" s="248" t="s">
        <v>112</v>
      </c>
      <c r="AU613" s="248" t="s">
        <v>69</v>
      </c>
      <c r="AV613" s="247" t="s">
        <v>67</v>
      </c>
      <c r="AW613" s="247" t="s">
        <v>25</v>
      </c>
      <c r="AX613" s="247" t="s">
        <v>62</v>
      </c>
      <c r="AY613" s="248" t="s">
        <v>103</v>
      </c>
    </row>
    <row r="614" spans="2:65" s="247" customFormat="1">
      <c r="B614" s="246"/>
      <c r="D614" s="140" t="s">
        <v>112</v>
      </c>
      <c r="E614" s="248" t="s">
        <v>1</v>
      </c>
      <c r="F614" s="249" t="s">
        <v>469</v>
      </c>
      <c r="H614" s="248" t="s">
        <v>1</v>
      </c>
      <c r="L614" s="246"/>
      <c r="M614" s="250"/>
      <c r="T614" s="251"/>
      <c r="AT614" s="248" t="s">
        <v>112</v>
      </c>
      <c r="AU614" s="248" t="s">
        <v>69</v>
      </c>
      <c r="AV614" s="247" t="s">
        <v>67</v>
      </c>
      <c r="AW614" s="247" t="s">
        <v>25</v>
      </c>
      <c r="AX614" s="247" t="s">
        <v>62</v>
      </c>
      <c r="AY614" s="248" t="s">
        <v>103</v>
      </c>
    </row>
    <row r="615" spans="2:65" s="139" customFormat="1">
      <c r="B615" s="138"/>
      <c r="D615" s="140" t="s">
        <v>112</v>
      </c>
      <c r="E615" s="141" t="s">
        <v>1</v>
      </c>
      <c r="F615" s="142" t="s">
        <v>538</v>
      </c>
      <c r="H615" s="143">
        <v>0.96699999999999997</v>
      </c>
      <c r="L615" s="138"/>
      <c r="M615" s="145"/>
      <c r="T615" s="147"/>
      <c r="AT615" s="141" t="s">
        <v>112</v>
      </c>
      <c r="AU615" s="141" t="s">
        <v>69</v>
      </c>
      <c r="AV615" s="139" t="s">
        <v>69</v>
      </c>
      <c r="AW615" s="139" t="s">
        <v>25</v>
      </c>
      <c r="AX615" s="139" t="s">
        <v>62</v>
      </c>
      <c r="AY615" s="141" t="s">
        <v>103</v>
      </c>
    </row>
    <row r="616" spans="2:65" s="260" customFormat="1">
      <c r="B616" s="259"/>
      <c r="D616" s="140" t="s">
        <v>112</v>
      </c>
      <c r="E616" s="261" t="s">
        <v>1</v>
      </c>
      <c r="F616" s="262" t="s">
        <v>458</v>
      </c>
      <c r="H616" s="263">
        <v>0.96699999999999997</v>
      </c>
      <c r="L616" s="259"/>
      <c r="M616" s="264"/>
      <c r="T616" s="265"/>
      <c r="AT616" s="261" t="s">
        <v>112</v>
      </c>
      <c r="AU616" s="261" t="s">
        <v>69</v>
      </c>
      <c r="AV616" s="260" t="s">
        <v>119</v>
      </c>
      <c r="AW616" s="260" t="s">
        <v>25</v>
      </c>
      <c r="AX616" s="260" t="s">
        <v>62</v>
      </c>
      <c r="AY616" s="261" t="s">
        <v>103</v>
      </c>
    </row>
    <row r="617" spans="2:65" s="253" customFormat="1">
      <c r="B617" s="252"/>
      <c r="D617" s="140" t="s">
        <v>112</v>
      </c>
      <c r="E617" s="254" t="s">
        <v>1</v>
      </c>
      <c r="F617" s="255" t="s">
        <v>439</v>
      </c>
      <c r="H617" s="256">
        <v>112.732</v>
      </c>
      <c r="L617" s="252"/>
      <c r="M617" s="257"/>
      <c r="T617" s="258"/>
      <c r="AT617" s="254" t="s">
        <v>112</v>
      </c>
      <c r="AU617" s="254" t="s">
        <v>69</v>
      </c>
      <c r="AV617" s="253" t="s">
        <v>110</v>
      </c>
      <c r="AW617" s="253" t="s">
        <v>25</v>
      </c>
      <c r="AX617" s="253" t="s">
        <v>67</v>
      </c>
      <c r="AY617" s="254" t="s">
        <v>103</v>
      </c>
    </row>
    <row r="618" spans="2:65" s="139" customFormat="1">
      <c r="B618" s="138"/>
      <c r="D618" s="140" t="s">
        <v>112</v>
      </c>
      <c r="F618" s="142" t="s">
        <v>540</v>
      </c>
      <c r="H618" s="143">
        <v>225.464</v>
      </c>
      <c r="L618" s="138"/>
      <c r="M618" s="145"/>
      <c r="T618" s="147"/>
      <c r="AT618" s="141" t="s">
        <v>112</v>
      </c>
      <c r="AU618" s="141" t="s">
        <v>69</v>
      </c>
      <c r="AV618" s="139" t="s">
        <v>69</v>
      </c>
      <c r="AW618" s="139" t="s">
        <v>4</v>
      </c>
      <c r="AX618" s="139" t="s">
        <v>67</v>
      </c>
      <c r="AY618" s="141" t="s">
        <v>103</v>
      </c>
    </row>
    <row r="619" spans="2:65" s="222" customFormat="1" ht="22.9" customHeight="1">
      <c r="B619" s="221"/>
      <c r="D619" s="115" t="s">
        <v>61</v>
      </c>
      <c r="E619" s="126" t="s">
        <v>69</v>
      </c>
      <c r="F619" s="126" t="s">
        <v>541</v>
      </c>
      <c r="J619" s="229">
        <f>BK619</f>
        <v>0</v>
      </c>
      <c r="L619" s="221"/>
      <c r="M619" s="224"/>
      <c r="P619" s="225">
        <f>SUM(P620:P687)</f>
        <v>2.8041</v>
      </c>
      <c r="R619" s="225">
        <f>SUM(R620:R687)</f>
        <v>3.9771780000000003</v>
      </c>
      <c r="T619" s="226">
        <f>SUM(T620:T687)</f>
        <v>0</v>
      </c>
      <c r="AR619" s="115" t="s">
        <v>67</v>
      </c>
      <c r="AT619" s="227" t="s">
        <v>61</v>
      </c>
      <c r="AU619" s="227" t="s">
        <v>67</v>
      </c>
      <c r="AY619" s="115" t="s">
        <v>103</v>
      </c>
      <c r="BK619" s="228">
        <f>SUM(BK620:BK687)</f>
        <v>0</v>
      </c>
    </row>
    <row r="620" spans="2:65" s="186" customFormat="1" ht="16.5" customHeight="1">
      <c r="B620" s="185"/>
      <c r="C620" s="230" t="s">
        <v>179</v>
      </c>
      <c r="D620" s="230" t="s">
        <v>105</v>
      </c>
      <c r="E620" s="231" t="s">
        <v>542</v>
      </c>
      <c r="F620" s="232" t="s">
        <v>543</v>
      </c>
      <c r="G620" s="233" t="s">
        <v>137</v>
      </c>
      <c r="H620" s="234">
        <v>0.9</v>
      </c>
      <c r="I620" s="172"/>
      <c r="J620" s="235">
        <f>ROUND(I620*H620,2)</f>
        <v>0</v>
      </c>
      <c r="K620" s="232" t="s">
        <v>428</v>
      </c>
      <c r="L620" s="185"/>
      <c r="M620" s="236" t="s">
        <v>1</v>
      </c>
      <c r="N620" s="237" t="s">
        <v>33</v>
      </c>
      <c r="O620" s="238">
        <v>1.0249999999999999</v>
      </c>
      <c r="P620" s="238">
        <f>O620*H620</f>
        <v>0.92249999999999999</v>
      </c>
      <c r="Q620" s="238">
        <v>2.16</v>
      </c>
      <c r="R620" s="238">
        <f>Q620*H620</f>
        <v>1.9440000000000002</v>
      </c>
      <c r="S620" s="238">
        <v>0</v>
      </c>
      <c r="T620" s="239">
        <f>S620*H620</f>
        <v>0</v>
      </c>
      <c r="AR620" s="240" t="s">
        <v>110</v>
      </c>
      <c r="AT620" s="240" t="s">
        <v>105</v>
      </c>
      <c r="AU620" s="240" t="s">
        <v>69</v>
      </c>
      <c r="AY620" s="182" t="s">
        <v>103</v>
      </c>
      <c r="BE620" s="241">
        <f>IF(N620="základní",J620,0)</f>
        <v>0</v>
      </c>
      <c r="BF620" s="241">
        <f>IF(N620="snížená",J620,0)</f>
        <v>0</v>
      </c>
      <c r="BG620" s="241">
        <f>IF(N620="zákl. přenesená",J620,0)</f>
        <v>0</v>
      </c>
      <c r="BH620" s="241">
        <f>IF(N620="sníž. přenesená",J620,0)</f>
        <v>0</v>
      </c>
      <c r="BI620" s="241">
        <f>IF(N620="nulová",J620,0)</f>
        <v>0</v>
      </c>
      <c r="BJ620" s="182" t="s">
        <v>67</v>
      </c>
      <c r="BK620" s="241">
        <f>ROUND(I620*H620,2)</f>
        <v>0</v>
      </c>
      <c r="BL620" s="182" t="s">
        <v>110</v>
      </c>
      <c r="BM620" s="240" t="s">
        <v>544</v>
      </c>
    </row>
    <row r="621" spans="2:65" s="186" customFormat="1">
      <c r="B621" s="185"/>
      <c r="D621" s="140" t="s">
        <v>430</v>
      </c>
      <c r="F621" s="242" t="s">
        <v>545</v>
      </c>
      <c r="L621" s="185"/>
      <c r="M621" s="243"/>
      <c r="T621" s="244"/>
      <c r="AT621" s="182" t="s">
        <v>430</v>
      </c>
      <c r="AU621" s="182" t="s">
        <v>69</v>
      </c>
    </row>
    <row r="622" spans="2:65" s="247" customFormat="1">
      <c r="B622" s="246"/>
      <c r="D622" s="140" t="s">
        <v>112</v>
      </c>
      <c r="E622" s="248" t="s">
        <v>1</v>
      </c>
      <c r="F622" s="249" t="s">
        <v>434</v>
      </c>
      <c r="H622" s="248" t="s">
        <v>1</v>
      </c>
      <c r="L622" s="246"/>
      <c r="M622" s="250"/>
      <c r="T622" s="251"/>
      <c r="AT622" s="248" t="s">
        <v>112</v>
      </c>
      <c r="AU622" s="248" t="s">
        <v>69</v>
      </c>
      <c r="AV622" s="247" t="s">
        <v>67</v>
      </c>
      <c r="AW622" s="247" t="s">
        <v>25</v>
      </c>
      <c r="AX622" s="247" t="s">
        <v>62</v>
      </c>
      <c r="AY622" s="248" t="s">
        <v>103</v>
      </c>
    </row>
    <row r="623" spans="2:65" s="247" customFormat="1">
      <c r="B623" s="246"/>
      <c r="D623" s="140" t="s">
        <v>112</v>
      </c>
      <c r="E623" s="248" t="s">
        <v>1</v>
      </c>
      <c r="F623" s="249" t="s">
        <v>435</v>
      </c>
      <c r="H623" s="248" t="s">
        <v>1</v>
      </c>
      <c r="L623" s="246"/>
      <c r="M623" s="250"/>
      <c r="T623" s="251"/>
      <c r="AT623" s="248" t="s">
        <v>112</v>
      </c>
      <c r="AU623" s="248" t="s">
        <v>69</v>
      </c>
      <c r="AV623" s="247" t="s">
        <v>67</v>
      </c>
      <c r="AW623" s="247" t="s">
        <v>25</v>
      </c>
      <c r="AX623" s="247" t="s">
        <v>62</v>
      </c>
      <c r="AY623" s="248" t="s">
        <v>103</v>
      </c>
    </row>
    <row r="624" spans="2:65" s="247" customFormat="1">
      <c r="B624" s="246"/>
      <c r="D624" s="140" t="s">
        <v>112</v>
      </c>
      <c r="E624" s="248" t="s">
        <v>1</v>
      </c>
      <c r="F624" s="249" t="s">
        <v>436</v>
      </c>
      <c r="H624" s="248" t="s">
        <v>1</v>
      </c>
      <c r="L624" s="246"/>
      <c r="M624" s="250"/>
      <c r="T624" s="251"/>
      <c r="AT624" s="248" t="s">
        <v>112</v>
      </c>
      <c r="AU624" s="248" t="s">
        <v>69</v>
      </c>
      <c r="AV624" s="247" t="s">
        <v>67</v>
      </c>
      <c r="AW624" s="247" t="s">
        <v>25</v>
      </c>
      <c r="AX624" s="247" t="s">
        <v>62</v>
      </c>
      <c r="AY624" s="248" t="s">
        <v>103</v>
      </c>
    </row>
    <row r="625" spans="2:65" s="247" customFormat="1">
      <c r="B625" s="246"/>
      <c r="D625" s="140" t="s">
        <v>112</v>
      </c>
      <c r="E625" s="248" t="s">
        <v>1</v>
      </c>
      <c r="F625" s="249" t="s">
        <v>546</v>
      </c>
      <c r="H625" s="248" t="s">
        <v>1</v>
      </c>
      <c r="L625" s="246"/>
      <c r="M625" s="250"/>
      <c r="T625" s="251"/>
      <c r="AT625" s="248" t="s">
        <v>112</v>
      </c>
      <c r="AU625" s="248" t="s">
        <v>69</v>
      </c>
      <c r="AV625" s="247" t="s">
        <v>67</v>
      </c>
      <c r="AW625" s="247" t="s">
        <v>25</v>
      </c>
      <c r="AX625" s="247" t="s">
        <v>62</v>
      </c>
      <c r="AY625" s="248" t="s">
        <v>103</v>
      </c>
    </row>
    <row r="626" spans="2:65" s="247" customFormat="1">
      <c r="B626" s="246"/>
      <c r="D626" s="140" t="s">
        <v>112</v>
      </c>
      <c r="E626" s="248" t="s">
        <v>1</v>
      </c>
      <c r="F626" s="249" t="s">
        <v>547</v>
      </c>
      <c r="H626" s="248" t="s">
        <v>1</v>
      </c>
      <c r="L626" s="246"/>
      <c r="M626" s="250"/>
      <c r="T626" s="251"/>
      <c r="AT626" s="248" t="s">
        <v>112</v>
      </c>
      <c r="AU626" s="248" t="s">
        <v>69</v>
      </c>
      <c r="AV626" s="247" t="s">
        <v>67</v>
      </c>
      <c r="AW626" s="247" t="s">
        <v>25</v>
      </c>
      <c r="AX626" s="247" t="s">
        <v>62</v>
      </c>
      <c r="AY626" s="248" t="s">
        <v>103</v>
      </c>
    </row>
    <row r="627" spans="2:65" s="247" customFormat="1">
      <c r="B627" s="246"/>
      <c r="D627" s="140" t="s">
        <v>112</v>
      </c>
      <c r="E627" s="248" t="s">
        <v>1</v>
      </c>
      <c r="F627" s="249" t="s">
        <v>451</v>
      </c>
      <c r="H627" s="248" t="s">
        <v>1</v>
      </c>
      <c r="L627" s="246"/>
      <c r="M627" s="250"/>
      <c r="T627" s="251"/>
      <c r="AT627" s="248" t="s">
        <v>112</v>
      </c>
      <c r="AU627" s="248" t="s">
        <v>69</v>
      </c>
      <c r="AV627" s="247" t="s">
        <v>67</v>
      </c>
      <c r="AW627" s="247" t="s">
        <v>25</v>
      </c>
      <c r="AX627" s="247" t="s">
        <v>62</v>
      </c>
      <c r="AY627" s="248" t="s">
        <v>103</v>
      </c>
    </row>
    <row r="628" spans="2:65" s="247" customFormat="1">
      <c r="B628" s="246"/>
      <c r="D628" s="140" t="s">
        <v>112</v>
      </c>
      <c r="E628" s="248" t="s">
        <v>1</v>
      </c>
      <c r="F628" s="249" t="s">
        <v>548</v>
      </c>
      <c r="H628" s="248" t="s">
        <v>1</v>
      </c>
      <c r="L628" s="246"/>
      <c r="M628" s="250"/>
      <c r="T628" s="251"/>
      <c r="AT628" s="248" t="s">
        <v>112</v>
      </c>
      <c r="AU628" s="248" t="s">
        <v>69</v>
      </c>
      <c r="AV628" s="247" t="s">
        <v>67</v>
      </c>
      <c r="AW628" s="247" t="s">
        <v>25</v>
      </c>
      <c r="AX628" s="247" t="s">
        <v>62</v>
      </c>
      <c r="AY628" s="248" t="s">
        <v>103</v>
      </c>
    </row>
    <row r="629" spans="2:65" s="139" customFormat="1">
      <c r="B629" s="138"/>
      <c r="D629" s="140" t="s">
        <v>112</v>
      </c>
      <c r="E629" s="141" t="s">
        <v>1</v>
      </c>
      <c r="F629" s="142" t="s">
        <v>549</v>
      </c>
      <c r="H629" s="143">
        <v>0.45</v>
      </c>
      <c r="L629" s="138"/>
      <c r="M629" s="145"/>
      <c r="T629" s="147"/>
      <c r="AT629" s="141" t="s">
        <v>112</v>
      </c>
      <c r="AU629" s="141" t="s">
        <v>69</v>
      </c>
      <c r="AV629" s="139" t="s">
        <v>69</v>
      </c>
      <c r="AW629" s="139" t="s">
        <v>25</v>
      </c>
      <c r="AX629" s="139" t="s">
        <v>62</v>
      </c>
      <c r="AY629" s="141" t="s">
        <v>103</v>
      </c>
    </row>
    <row r="630" spans="2:65" s="247" customFormat="1">
      <c r="B630" s="246"/>
      <c r="D630" s="140" t="s">
        <v>112</v>
      </c>
      <c r="E630" s="248" t="s">
        <v>1</v>
      </c>
      <c r="F630" s="249" t="s">
        <v>459</v>
      </c>
      <c r="H630" s="248" t="s">
        <v>1</v>
      </c>
      <c r="L630" s="246"/>
      <c r="M630" s="250"/>
      <c r="T630" s="251"/>
      <c r="AT630" s="248" t="s">
        <v>112</v>
      </c>
      <c r="AU630" s="248" t="s">
        <v>69</v>
      </c>
      <c r="AV630" s="247" t="s">
        <v>67</v>
      </c>
      <c r="AW630" s="247" t="s">
        <v>25</v>
      </c>
      <c r="AX630" s="247" t="s">
        <v>62</v>
      </c>
      <c r="AY630" s="248" t="s">
        <v>103</v>
      </c>
    </row>
    <row r="631" spans="2:65" s="247" customFormat="1">
      <c r="B631" s="246"/>
      <c r="D631" s="140" t="s">
        <v>112</v>
      </c>
      <c r="E631" s="248" t="s">
        <v>1</v>
      </c>
      <c r="F631" s="249" t="s">
        <v>548</v>
      </c>
      <c r="H631" s="248" t="s">
        <v>1</v>
      </c>
      <c r="L631" s="246"/>
      <c r="M631" s="250"/>
      <c r="T631" s="251"/>
      <c r="AT631" s="248" t="s">
        <v>112</v>
      </c>
      <c r="AU631" s="248" t="s">
        <v>69</v>
      </c>
      <c r="AV631" s="247" t="s">
        <v>67</v>
      </c>
      <c r="AW631" s="247" t="s">
        <v>25</v>
      </c>
      <c r="AX631" s="247" t="s">
        <v>62</v>
      </c>
      <c r="AY631" s="248" t="s">
        <v>103</v>
      </c>
    </row>
    <row r="632" spans="2:65" s="139" customFormat="1">
      <c r="B632" s="138"/>
      <c r="D632" s="140" t="s">
        <v>112</v>
      </c>
      <c r="E632" s="141" t="s">
        <v>1</v>
      </c>
      <c r="F632" s="142" t="s">
        <v>550</v>
      </c>
      <c r="H632" s="143">
        <v>0.22500000000000001</v>
      </c>
      <c r="L632" s="138"/>
      <c r="M632" s="145"/>
      <c r="T632" s="147"/>
      <c r="AT632" s="141" t="s">
        <v>112</v>
      </c>
      <c r="AU632" s="141" t="s">
        <v>69</v>
      </c>
      <c r="AV632" s="139" t="s">
        <v>69</v>
      </c>
      <c r="AW632" s="139" t="s">
        <v>25</v>
      </c>
      <c r="AX632" s="139" t="s">
        <v>62</v>
      </c>
      <c r="AY632" s="141" t="s">
        <v>103</v>
      </c>
    </row>
    <row r="633" spans="2:65" s="247" customFormat="1">
      <c r="B633" s="246"/>
      <c r="D633" s="140" t="s">
        <v>112</v>
      </c>
      <c r="E633" s="248" t="s">
        <v>1</v>
      </c>
      <c r="F633" s="249" t="s">
        <v>464</v>
      </c>
      <c r="H633" s="248" t="s">
        <v>1</v>
      </c>
      <c r="L633" s="246"/>
      <c r="M633" s="250"/>
      <c r="T633" s="251"/>
      <c r="AT633" s="248" t="s">
        <v>112</v>
      </c>
      <c r="AU633" s="248" t="s">
        <v>69</v>
      </c>
      <c r="AV633" s="247" t="s">
        <v>67</v>
      </c>
      <c r="AW633" s="247" t="s">
        <v>25</v>
      </c>
      <c r="AX633" s="247" t="s">
        <v>62</v>
      </c>
      <c r="AY633" s="248" t="s">
        <v>103</v>
      </c>
    </row>
    <row r="634" spans="2:65" s="247" customFormat="1">
      <c r="B634" s="246"/>
      <c r="D634" s="140" t="s">
        <v>112</v>
      </c>
      <c r="E634" s="248" t="s">
        <v>1</v>
      </c>
      <c r="F634" s="249" t="s">
        <v>548</v>
      </c>
      <c r="H634" s="248" t="s">
        <v>1</v>
      </c>
      <c r="L634" s="246"/>
      <c r="M634" s="250"/>
      <c r="T634" s="251"/>
      <c r="AT634" s="248" t="s">
        <v>112</v>
      </c>
      <c r="AU634" s="248" t="s">
        <v>69</v>
      </c>
      <c r="AV634" s="247" t="s">
        <v>67</v>
      </c>
      <c r="AW634" s="247" t="s">
        <v>25</v>
      </c>
      <c r="AX634" s="247" t="s">
        <v>62</v>
      </c>
      <c r="AY634" s="248" t="s">
        <v>103</v>
      </c>
    </row>
    <row r="635" spans="2:65" s="139" customFormat="1">
      <c r="B635" s="138"/>
      <c r="D635" s="140" t="s">
        <v>112</v>
      </c>
      <c r="E635" s="141" t="s">
        <v>1</v>
      </c>
      <c r="F635" s="142" t="s">
        <v>550</v>
      </c>
      <c r="H635" s="143">
        <v>0.22500000000000001</v>
      </c>
      <c r="L635" s="138"/>
      <c r="M635" s="145"/>
      <c r="T635" s="147"/>
      <c r="AT635" s="141" t="s">
        <v>112</v>
      </c>
      <c r="AU635" s="141" t="s">
        <v>69</v>
      </c>
      <c r="AV635" s="139" t="s">
        <v>69</v>
      </c>
      <c r="AW635" s="139" t="s">
        <v>25</v>
      </c>
      <c r="AX635" s="139" t="s">
        <v>62</v>
      </c>
      <c r="AY635" s="141" t="s">
        <v>103</v>
      </c>
    </row>
    <row r="636" spans="2:65" s="253" customFormat="1">
      <c r="B636" s="252"/>
      <c r="D636" s="140" t="s">
        <v>112</v>
      </c>
      <c r="E636" s="254" t="s">
        <v>1</v>
      </c>
      <c r="F636" s="255" t="s">
        <v>439</v>
      </c>
      <c r="H636" s="256">
        <v>0.9</v>
      </c>
      <c r="L636" s="252"/>
      <c r="M636" s="257"/>
      <c r="T636" s="258"/>
      <c r="AT636" s="254" t="s">
        <v>112</v>
      </c>
      <c r="AU636" s="254" t="s">
        <v>69</v>
      </c>
      <c r="AV636" s="253" t="s">
        <v>110</v>
      </c>
      <c r="AW636" s="253" t="s">
        <v>25</v>
      </c>
      <c r="AX636" s="253" t="s">
        <v>67</v>
      </c>
      <c r="AY636" s="254" t="s">
        <v>103</v>
      </c>
    </row>
    <row r="637" spans="2:65" s="186" customFormat="1" ht="16.5" customHeight="1">
      <c r="B637" s="185"/>
      <c r="C637" s="230" t="s">
        <v>184</v>
      </c>
      <c r="D637" s="230" t="s">
        <v>105</v>
      </c>
      <c r="E637" s="231" t="s">
        <v>551</v>
      </c>
      <c r="F637" s="232" t="s">
        <v>552</v>
      </c>
      <c r="G637" s="233" t="s">
        <v>137</v>
      </c>
      <c r="H637" s="234">
        <v>0.9</v>
      </c>
      <c r="I637" s="172"/>
      <c r="J637" s="235">
        <f>ROUND(I637*H637,2)</f>
        <v>0</v>
      </c>
      <c r="K637" s="232" t="s">
        <v>553</v>
      </c>
      <c r="L637" s="185"/>
      <c r="M637" s="236" t="s">
        <v>1</v>
      </c>
      <c r="N637" s="237" t="s">
        <v>33</v>
      </c>
      <c r="O637" s="238">
        <v>0.58399999999999996</v>
      </c>
      <c r="P637" s="238">
        <f>O637*H637</f>
        <v>0.52559999999999996</v>
      </c>
      <c r="Q637" s="238">
        <v>2.2563399999999998</v>
      </c>
      <c r="R637" s="238">
        <f>Q637*H637</f>
        <v>2.0307059999999999</v>
      </c>
      <c r="S637" s="238">
        <v>0</v>
      </c>
      <c r="T637" s="239">
        <f>S637*H637</f>
        <v>0</v>
      </c>
      <c r="AR637" s="240" t="s">
        <v>110</v>
      </c>
      <c r="AT637" s="240" t="s">
        <v>105</v>
      </c>
      <c r="AU637" s="240" t="s">
        <v>69</v>
      </c>
      <c r="AY637" s="182" t="s">
        <v>103</v>
      </c>
      <c r="BE637" s="241">
        <f>IF(N637="základní",J637,0)</f>
        <v>0</v>
      </c>
      <c r="BF637" s="241">
        <f>IF(N637="snížená",J637,0)</f>
        <v>0</v>
      </c>
      <c r="BG637" s="241">
        <f>IF(N637="zákl. přenesená",J637,0)</f>
        <v>0</v>
      </c>
      <c r="BH637" s="241">
        <f>IF(N637="sníž. přenesená",J637,0)</f>
        <v>0</v>
      </c>
      <c r="BI637" s="241">
        <f>IF(N637="nulová",J637,0)</f>
        <v>0</v>
      </c>
      <c r="BJ637" s="182" t="s">
        <v>67</v>
      </c>
      <c r="BK637" s="241">
        <f>ROUND(I637*H637,2)</f>
        <v>0</v>
      </c>
      <c r="BL637" s="182" t="s">
        <v>110</v>
      </c>
      <c r="BM637" s="240" t="s">
        <v>554</v>
      </c>
    </row>
    <row r="638" spans="2:65" s="186" customFormat="1">
      <c r="B638" s="185"/>
      <c r="D638" s="140" t="s">
        <v>430</v>
      </c>
      <c r="F638" s="242" t="s">
        <v>555</v>
      </c>
      <c r="L638" s="185"/>
      <c r="M638" s="243"/>
      <c r="T638" s="244"/>
      <c r="AT638" s="182" t="s">
        <v>430</v>
      </c>
      <c r="AU638" s="182" t="s">
        <v>69</v>
      </c>
    </row>
    <row r="639" spans="2:65" s="247" customFormat="1">
      <c r="B639" s="246"/>
      <c r="D639" s="140" t="s">
        <v>112</v>
      </c>
      <c r="E639" s="248" t="s">
        <v>1</v>
      </c>
      <c r="F639" s="249" t="s">
        <v>434</v>
      </c>
      <c r="H639" s="248" t="s">
        <v>1</v>
      </c>
      <c r="L639" s="246"/>
      <c r="M639" s="250"/>
      <c r="T639" s="251"/>
      <c r="AT639" s="248" t="s">
        <v>112</v>
      </c>
      <c r="AU639" s="248" t="s">
        <v>69</v>
      </c>
      <c r="AV639" s="247" t="s">
        <v>67</v>
      </c>
      <c r="AW639" s="247" t="s">
        <v>25</v>
      </c>
      <c r="AX639" s="247" t="s">
        <v>62</v>
      </c>
      <c r="AY639" s="248" t="s">
        <v>103</v>
      </c>
    </row>
    <row r="640" spans="2:65" s="247" customFormat="1">
      <c r="B640" s="246"/>
      <c r="D640" s="140" t="s">
        <v>112</v>
      </c>
      <c r="E640" s="248" t="s">
        <v>1</v>
      </c>
      <c r="F640" s="249" t="s">
        <v>435</v>
      </c>
      <c r="H640" s="248" t="s">
        <v>1</v>
      </c>
      <c r="L640" s="246"/>
      <c r="M640" s="250"/>
      <c r="T640" s="251"/>
      <c r="AT640" s="248" t="s">
        <v>112</v>
      </c>
      <c r="AU640" s="248" t="s">
        <v>69</v>
      </c>
      <c r="AV640" s="247" t="s">
        <v>67</v>
      </c>
      <c r="AW640" s="247" t="s">
        <v>25</v>
      </c>
      <c r="AX640" s="247" t="s">
        <v>62</v>
      </c>
      <c r="AY640" s="248" t="s">
        <v>103</v>
      </c>
    </row>
    <row r="641" spans="2:65" s="247" customFormat="1">
      <c r="B641" s="246"/>
      <c r="D641" s="140" t="s">
        <v>112</v>
      </c>
      <c r="E641" s="248" t="s">
        <v>1</v>
      </c>
      <c r="F641" s="249" t="s">
        <v>436</v>
      </c>
      <c r="H641" s="248" t="s">
        <v>1</v>
      </c>
      <c r="L641" s="246"/>
      <c r="M641" s="250"/>
      <c r="T641" s="251"/>
      <c r="AT641" s="248" t="s">
        <v>112</v>
      </c>
      <c r="AU641" s="248" t="s">
        <v>69</v>
      </c>
      <c r="AV641" s="247" t="s">
        <v>67</v>
      </c>
      <c r="AW641" s="247" t="s">
        <v>25</v>
      </c>
      <c r="AX641" s="247" t="s">
        <v>62</v>
      </c>
      <c r="AY641" s="248" t="s">
        <v>103</v>
      </c>
    </row>
    <row r="642" spans="2:65" s="247" customFormat="1">
      <c r="B642" s="246"/>
      <c r="D642" s="140" t="s">
        <v>112</v>
      </c>
      <c r="E642" s="248" t="s">
        <v>1</v>
      </c>
      <c r="F642" s="249" t="s">
        <v>546</v>
      </c>
      <c r="H642" s="248" t="s">
        <v>1</v>
      </c>
      <c r="L642" s="246"/>
      <c r="M642" s="250"/>
      <c r="T642" s="251"/>
      <c r="AT642" s="248" t="s">
        <v>112</v>
      </c>
      <c r="AU642" s="248" t="s">
        <v>69</v>
      </c>
      <c r="AV642" s="247" t="s">
        <v>67</v>
      </c>
      <c r="AW642" s="247" t="s">
        <v>25</v>
      </c>
      <c r="AX642" s="247" t="s">
        <v>62</v>
      </c>
      <c r="AY642" s="248" t="s">
        <v>103</v>
      </c>
    </row>
    <row r="643" spans="2:65" s="247" customFormat="1">
      <c r="B643" s="246"/>
      <c r="D643" s="140" t="s">
        <v>112</v>
      </c>
      <c r="E643" s="248" t="s">
        <v>1</v>
      </c>
      <c r="F643" s="249" t="s">
        <v>556</v>
      </c>
      <c r="H643" s="248" t="s">
        <v>1</v>
      </c>
      <c r="L643" s="246"/>
      <c r="M643" s="250"/>
      <c r="T643" s="251"/>
      <c r="AT643" s="248" t="s">
        <v>112</v>
      </c>
      <c r="AU643" s="248" t="s">
        <v>69</v>
      </c>
      <c r="AV643" s="247" t="s">
        <v>67</v>
      </c>
      <c r="AW643" s="247" t="s">
        <v>25</v>
      </c>
      <c r="AX643" s="247" t="s">
        <v>62</v>
      </c>
      <c r="AY643" s="248" t="s">
        <v>103</v>
      </c>
    </row>
    <row r="644" spans="2:65" s="247" customFormat="1">
      <c r="B644" s="246"/>
      <c r="D644" s="140" t="s">
        <v>112</v>
      </c>
      <c r="E644" s="248" t="s">
        <v>1</v>
      </c>
      <c r="F644" s="249" t="s">
        <v>451</v>
      </c>
      <c r="H644" s="248" t="s">
        <v>1</v>
      </c>
      <c r="L644" s="246"/>
      <c r="M644" s="250"/>
      <c r="T644" s="251"/>
      <c r="AT644" s="248" t="s">
        <v>112</v>
      </c>
      <c r="AU644" s="248" t="s">
        <v>69</v>
      </c>
      <c r="AV644" s="247" t="s">
        <v>67</v>
      </c>
      <c r="AW644" s="247" t="s">
        <v>25</v>
      </c>
      <c r="AX644" s="247" t="s">
        <v>62</v>
      </c>
      <c r="AY644" s="248" t="s">
        <v>103</v>
      </c>
    </row>
    <row r="645" spans="2:65" s="247" customFormat="1">
      <c r="B645" s="246"/>
      <c r="D645" s="140" t="s">
        <v>112</v>
      </c>
      <c r="E645" s="248" t="s">
        <v>1</v>
      </c>
      <c r="F645" s="249" t="s">
        <v>548</v>
      </c>
      <c r="H645" s="248" t="s">
        <v>1</v>
      </c>
      <c r="L645" s="246"/>
      <c r="M645" s="250"/>
      <c r="T645" s="251"/>
      <c r="AT645" s="248" t="s">
        <v>112</v>
      </c>
      <c r="AU645" s="248" t="s">
        <v>69</v>
      </c>
      <c r="AV645" s="247" t="s">
        <v>67</v>
      </c>
      <c r="AW645" s="247" t="s">
        <v>25</v>
      </c>
      <c r="AX645" s="247" t="s">
        <v>62</v>
      </c>
      <c r="AY645" s="248" t="s">
        <v>103</v>
      </c>
    </row>
    <row r="646" spans="2:65" s="139" customFormat="1">
      <c r="B646" s="138"/>
      <c r="D646" s="140" t="s">
        <v>112</v>
      </c>
      <c r="E646" s="141" t="s">
        <v>1</v>
      </c>
      <c r="F646" s="142" t="s">
        <v>549</v>
      </c>
      <c r="H646" s="143">
        <v>0.45</v>
      </c>
      <c r="L646" s="138"/>
      <c r="M646" s="145"/>
      <c r="T646" s="147"/>
      <c r="AT646" s="141" t="s">
        <v>112</v>
      </c>
      <c r="AU646" s="141" t="s">
        <v>69</v>
      </c>
      <c r="AV646" s="139" t="s">
        <v>69</v>
      </c>
      <c r="AW646" s="139" t="s">
        <v>25</v>
      </c>
      <c r="AX646" s="139" t="s">
        <v>62</v>
      </c>
      <c r="AY646" s="141" t="s">
        <v>103</v>
      </c>
    </row>
    <row r="647" spans="2:65" s="247" customFormat="1">
      <c r="B647" s="246"/>
      <c r="D647" s="140" t="s">
        <v>112</v>
      </c>
      <c r="E647" s="248" t="s">
        <v>1</v>
      </c>
      <c r="F647" s="249" t="s">
        <v>459</v>
      </c>
      <c r="H647" s="248" t="s">
        <v>1</v>
      </c>
      <c r="L647" s="246"/>
      <c r="M647" s="250"/>
      <c r="T647" s="251"/>
      <c r="AT647" s="248" t="s">
        <v>112</v>
      </c>
      <c r="AU647" s="248" t="s">
        <v>69</v>
      </c>
      <c r="AV647" s="247" t="s">
        <v>67</v>
      </c>
      <c r="AW647" s="247" t="s">
        <v>25</v>
      </c>
      <c r="AX647" s="247" t="s">
        <v>62</v>
      </c>
      <c r="AY647" s="248" t="s">
        <v>103</v>
      </c>
    </row>
    <row r="648" spans="2:65" s="247" customFormat="1">
      <c r="B648" s="246"/>
      <c r="D648" s="140" t="s">
        <v>112</v>
      </c>
      <c r="E648" s="248" t="s">
        <v>1</v>
      </c>
      <c r="F648" s="249" t="s">
        <v>548</v>
      </c>
      <c r="H648" s="248" t="s">
        <v>1</v>
      </c>
      <c r="L648" s="246"/>
      <c r="M648" s="250"/>
      <c r="T648" s="251"/>
      <c r="AT648" s="248" t="s">
        <v>112</v>
      </c>
      <c r="AU648" s="248" t="s">
        <v>69</v>
      </c>
      <c r="AV648" s="247" t="s">
        <v>67</v>
      </c>
      <c r="AW648" s="247" t="s">
        <v>25</v>
      </c>
      <c r="AX648" s="247" t="s">
        <v>62</v>
      </c>
      <c r="AY648" s="248" t="s">
        <v>103</v>
      </c>
    </row>
    <row r="649" spans="2:65" s="139" customFormat="1">
      <c r="B649" s="138"/>
      <c r="D649" s="140" t="s">
        <v>112</v>
      </c>
      <c r="E649" s="141" t="s">
        <v>1</v>
      </c>
      <c r="F649" s="142" t="s">
        <v>550</v>
      </c>
      <c r="H649" s="143">
        <v>0.22500000000000001</v>
      </c>
      <c r="L649" s="138"/>
      <c r="M649" s="145"/>
      <c r="T649" s="147"/>
      <c r="AT649" s="141" t="s">
        <v>112</v>
      </c>
      <c r="AU649" s="141" t="s">
        <v>69</v>
      </c>
      <c r="AV649" s="139" t="s">
        <v>69</v>
      </c>
      <c r="AW649" s="139" t="s">
        <v>25</v>
      </c>
      <c r="AX649" s="139" t="s">
        <v>62</v>
      </c>
      <c r="AY649" s="141" t="s">
        <v>103</v>
      </c>
    </row>
    <row r="650" spans="2:65" s="247" customFormat="1">
      <c r="B650" s="246"/>
      <c r="D650" s="140" t="s">
        <v>112</v>
      </c>
      <c r="E650" s="248" t="s">
        <v>1</v>
      </c>
      <c r="F650" s="249" t="s">
        <v>464</v>
      </c>
      <c r="H650" s="248" t="s">
        <v>1</v>
      </c>
      <c r="L650" s="246"/>
      <c r="M650" s="250"/>
      <c r="T650" s="251"/>
      <c r="AT650" s="248" t="s">
        <v>112</v>
      </c>
      <c r="AU650" s="248" t="s">
        <v>69</v>
      </c>
      <c r="AV650" s="247" t="s">
        <v>67</v>
      </c>
      <c r="AW650" s="247" t="s">
        <v>25</v>
      </c>
      <c r="AX650" s="247" t="s">
        <v>62</v>
      </c>
      <c r="AY650" s="248" t="s">
        <v>103</v>
      </c>
    </row>
    <row r="651" spans="2:65" s="247" customFormat="1">
      <c r="B651" s="246"/>
      <c r="D651" s="140" t="s">
        <v>112</v>
      </c>
      <c r="E651" s="248" t="s">
        <v>1</v>
      </c>
      <c r="F651" s="249" t="s">
        <v>548</v>
      </c>
      <c r="H651" s="248" t="s">
        <v>1</v>
      </c>
      <c r="L651" s="246"/>
      <c r="M651" s="250"/>
      <c r="T651" s="251"/>
      <c r="AT651" s="248" t="s">
        <v>112</v>
      </c>
      <c r="AU651" s="248" t="s">
        <v>69</v>
      </c>
      <c r="AV651" s="247" t="s">
        <v>67</v>
      </c>
      <c r="AW651" s="247" t="s">
        <v>25</v>
      </c>
      <c r="AX651" s="247" t="s">
        <v>62</v>
      </c>
      <c r="AY651" s="248" t="s">
        <v>103</v>
      </c>
    </row>
    <row r="652" spans="2:65" s="139" customFormat="1">
      <c r="B652" s="138"/>
      <c r="D652" s="140" t="s">
        <v>112</v>
      </c>
      <c r="E652" s="141" t="s">
        <v>1</v>
      </c>
      <c r="F652" s="142" t="s">
        <v>550</v>
      </c>
      <c r="H652" s="143">
        <v>0.22500000000000001</v>
      </c>
      <c r="L652" s="138"/>
      <c r="M652" s="145"/>
      <c r="T652" s="147"/>
      <c r="AT652" s="141" t="s">
        <v>112</v>
      </c>
      <c r="AU652" s="141" t="s">
        <v>69</v>
      </c>
      <c r="AV652" s="139" t="s">
        <v>69</v>
      </c>
      <c r="AW652" s="139" t="s">
        <v>25</v>
      </c>
      <c r="AX652" s="139" t="s">
        <v>62</v>
      </c>
      <c r="AY652" s="141" t="s">
        <v>103</v>
      </c>
    </row>
    <row r="653" spans="2:65" s="253" customFormat="1">
      <c r="B653" s="252"/>
      <c r="D653" s="140" t="s">
        <v>112</v>
      </c>
      <c r="E653" s="254" t="s">
        <v>1</v>
      </c>
      <c r="F653" s="255" t="s">
        <v>439</v>
      </c>
      <c r="H653" s="256">
        <v>0.9</v>
      </c>
      <c r="L653" s="252"/>
      <c r="M653" s="257"/>
      <c r="T653" s="258"/>
      <c r="AT653" s="254" t="s">
        <v>112</v>
      </c>
      <c r="AU653" s="254" t="s">
        <v>69</v>
      </c>
      <c r="AV653" s="253" t="s">
        <v>110</v>
      </c>
      <c r="AW653" s="253" t="s">
        <v>25</v>
      </c>
      <c r="AX653" s="253" t="s">
        <v>67</v>
      </c>
      <c r="AY653" s="254" t="s">
        <v>103</v>
      </c>
    </row>
    <row r="654" spans="2:65" s="186" customFormat="1" ht="16.5" customHeight="1">
      <c r="B654" s="185"/>
      <c r="C654" s="230" t="s">
        <v>190</v>
      </c>
      <c r="D654" s="230" t="s">
        <v>105</v>
      </c>
      <c r="E654" s="231" t="s">
        <v>557</v>
      </c>
      <c r="F654" s="232" t="s">
        <v>558</v>
      </c>
      <c r="G654" s="233" t="s">
        <v>108</v>
      </c>
      <c r="H654" s="234">
        <v>2.4</v>
      </c>
      <c r="I654" s="172"/>
      <c r="J654" s="235">
        <f>ROUND(I654*H654,2)</f>
        <v>0</v>
      </c>
      <c r="K654" s="232" t="s">
        <v>553</v>
      </c>
      <c r="L654" s="185"/>
      <c r="M654" s="236" t="s">
        <v>1</v>
      </c>
      <c r="N654" s="237" t="s">
        <v>33</v>
      </c>
      <c r="O654" s="238">
        <v>0.36399999999999999</v>
      </c>
      <c r="P654" s="238">
        <f>O654*H654</f>
        <v>0.87359999999999993</v>
      </c>
      <c r="Q654" s="238">
        <v>1.0300000000000001E-3</v>
      </c>
      <c r="R654" s="238">
        <f>Q654*H654</f>
        <v>2.4720000000000002E-3</v>
      </c>
      <c r="S654" s="238">
        <v>0</v>
      </c>
      <c r="T654" s="239">
        <f>S654*H654</f>
        <v>0</v>
      </c>
      <c r="AR654" s="240" t="s">
        <v>110</v>
      </c>
      <c r="AT654" s="240" t="s">
        <v>105</v>
      </c>
      <c r="AU654" s="240" t="s">
        <v>69</v>
      </c>
      <c r="AY654" s="182" t="s">
        <v>103</v>
      </c>
      <c r="BE654" s="241">
        <f>IF(N654="základní",J654,0)</f>
        <v>0</v>
      </c>
      <c r="BF654" s="241">
        <f>IF(N654="snížená",J654,0)</f>
        <v>0</v>
      </c>
      <c r="BG654" s="241">
        <f>IF(N654="zákl. přenesená",J654,0)</f>
        <v>0</v>
      </c>
      <c r="BH654" s="241">
        <f>IF(N654="sníž. přenesená",J654,0)</f>
        <v>0</v>
      </c>
      <c r="BI654" s="241">
        <f>IF(N654="nulová",J654,0)</f>
        <v>0</v>
      </c>
      <c r="BJ654" s="182" t="s">
        <v>67</v>
      </c>
      <c r="BK654" s="241">
        <f>ROUND(I654*H654,2)</f>
        <v>0</v>
      </c>
      <c r="BL654" s="182" t="s">
        <v>110</v>
      </c>
      <c r="BM654" s="240" t="s">
        <v>559</v>
      </c>
    </row>
    <row r="655" spans="2:65" s="186" customFormat="1" ht="19.5">
      <c r="B655" s="185"/>
      <c r="D655" s="140" t="s">
        <v>430</v>
      </c>
      <c r="F655" s="242" t="s">
        <v>560</v>
      </c>
      <c r="L655" s="185"/>
      <c r="M655" s="243"/>
      <c r="T655" s="244"/>
      <c r="AT655" s="182" t="s">
        <v>430</v>
      </c>
      <c r="AU655" s="182" t="s">
        <v>69</v>
      </c>
    </row>
    <row r="656" spans="2:65" s="247" customFormat="1">
      <c r="B656" s="246"/>
      <c r="D656" s="140" t="s">
        <v>112</v>
      </c>
      <c r="E656" s="248" t="s">
        <v>1</v>
      </c>
      <c r="F656" s="249" t="s">
        <v>434</v>
      </c>
      <c r="H656" s="248" t="s">
        <v>1</v>
      </c>
      <c r="L656" s="246"/>
      <c r="M656" s="250"/>
      <c r="T656" s="251"/>
      <c r="AT656" s="248" t="s">
        <v>112</v>
      </c>
      <c r="AU656" s="248" t="s">
        <v>69</v>
      </c>
      <c r="AV656" s="247" t="s">
        <v>67</v>
      </c>
      <c r="AW656" s="247" t="s">
        <v>25</v>
      </c>
      <c r="AX656" s="247" t="s">
        <v>62</v>
      </c>
      <c r="AY656" s="248" t="s">
        <v>103</v>
      </c>
    </row>
    <row r="657" spans="2:65" s="247" customFormat="1">
      <c r="B657" s="246"/>
      <c r="D657" s="140" t="s">
        <v>112</v>
      </c>
      <c r="E657" s="248" t="s">
        <v>1</v>
      </c>
      <c r="F657" s="249" t="s">
        <v>435</v>
      </c>
      <c r="H657" s="248" t="s">
        <v>1</v>
      </c>
      <c r="L657" s="246"/>
      <c r="M657" s="250"/>
      <c r="T657" s="251"/>
      <c r="AT657" s="248" t="s">
        <v>112</v>
      </c>
      <c r="AU657" s="248" t="s">
        <v>69</v>
      </c>
      <c r="AV657" s="247" t="s">
        <v>67</v>
      </c>
      <c r="AW657" s="247" t="s">
        <v>25</v>
      </c>
      <c r="AX657" s="247" t="s">
        <v>62</v>
      </c>
      <c r="AY657" s="248" t="s">
        <v>103</v>
      </c>
    </row>
    <row r="658" spans="2:65" s="247" customFormat="1">
      <c r="B658" s="246"/>
      <c r="D658" s="140" t="s">
        <v>112</v>
      </c>
      <c r="E658" s="248" t="s">
        <v>1</v>
      </c>
      <c r="F658" s="249" t="s">
        <v>436</v>
      </c>
      <c r="H658" s="248" t="s">
        <v>1</v>
      </c>
      <c r="L658" s="246"/>
      <c r="M658" s="250"/>
      <c r="T658" s="251"/>
      <c r="AT658" s="248" t="s">
        <v>112</v>
      </c>
      <c r="AU658" s="248" t="s">
        <v>69</v>
      </c>
      <c r="AV658" s="247" t="s">
        <v>67</v>
      </c>
      <c r="AW658" s="247" t="s">
        <v>25</v>
      </c>
      <c r="AX658" s="247" t="s">
        <v>62</v>
      </c>
      <c r="AY658" s="248" t="s">
        <v>103</v>
      </c>
    </row>
    <row r="659" spans="2:65" s="247" customFormat="1">
      <c r="B659" s="246"/>
      <c r="D659" s="140" t="s">
        <v>112</v>
      </c>
      <c r="E659" s="248" t="s">
        <v>1</v>
      </c>
      <c r="F659" s="249" t="s">
        <v>546</v>
      </c>
      <c r="H659" s="248" t="s">
        <v>1</v>
      </c>
      <c r="L659" s="246"/>
      <c r="M659" s="250"/>
      <c r="T659" s="251"/>
      <c r="AT659" s="248" t="s">
        <v>112</v>
      </c>
      <c r="AU659" s="248" t="s">
        <v>69</v>
      </c>
      <c r="AV659" s="247" t="s">
        <v>67</v>
      </c>
      <c r="AW659" s="247" t="s">
        <v>25</v>
      </c>
      <c r="AX659" s="247" t="s">
        <v>62</v>
      </c>
      <c r="AY659" s="248" t="s">
        <v>103</v>
      </c>
    </row>
    <row r="660" spans="2:65" s="247" customFormat="1">
      <c r="B660" s="246"/>
      <c r="D660" s="140" t="s">
        <v>112</v>
      </c>
      <c r="E660" s="248" t="s">
        <v>1</v>
      </c>
      <c r="F660" s="249" t="s">
        <v>556</v>
      </c>
      <c r="H660" s="248" t="s">
        <v>1</v>
      </c>
      <c r="L660" s="246"/>
      <c r="M660" s="250"/>
      <c r="T660" s="251"/>
      <c r="AT660" s="248" t="s">
        <v>112</v>
      </c>
      <c r="AU660" s="248" t="s">
        <v>69</v>
      </c>
      <c r="AV660" s="247" t="s">
        <v>67</v>
      </c>
      <c r="AW660" s="247" t="s">
        <v>25</v>
      </c>
      <c r="AX660" s="247" t="s">
        <v>62</v>
      </c>
      <c r="AY660" s="248" t="s">
        <v>103</v>
      </c>
    </row>
    <row r="661" spans="2:65" s="247" customFormat="1">
      <c r="B661" s="246"/>
      <c r="D661" s="140" t="s">
        <v>112</v>
      </c>
      <c r="E661" s="248" t="s">
        <v>1</v>
      </c>
      <c r="F661" s="249" t="s">
        <v>451</v>
      </c>
      <c r="H661" s="248" t="s">
        <v>1</v>
      </c>
      <c r="L661" s="246"/>
      <c r="M661" s="250"/>
      <c r="T661" s="251"/>
      <c r="AT661" s="248" t="s">
        <v>112</v>
      </c>
      <c r="AU661" s="248" t="s">
        <v>69</v>
      </c>
      <c r="AV661" s="247" t="s">
        <v>67</v>
      </c>
      <c r="AW661" s="247" t="s">
        <v>25</v>
      </c>
      <c r="AX661" s="247" t="s">
        <v>62</v>
      </c>
      <c r="AY661" s="248" t="s">
        <v>103</v>
      </c>
    </row>
    <row r="662" spans="2:65" s="247" customFormat="1">
      <c r="B662" s="246"/>
      <c r="D662" s="140" t="s">
        <v>112</v>
      </c>
      <c r="E662" s="248" t="s">
        <v>1</v>
      </c>
      <c r="F662" s="249" t="s">
        <v>548</v>
      </c>
      <c r="H662" s="248" t="s">
        <v>1</v>
      </c>
      <c r="L662" s="246"/>
      <c r="M662" s="250"/>
      <c r="T662" s="251"/>
      <c r="AT662" s="248" t="s">
        <v>112</v>
      </c>
      <c r="AU662" s="248" t="s">
        <v>69</v>
      </c>
      <c r="AV662" s="247" t="s">
        <v>67</v>
      </c>
      <c r="AW662" s="247" t="s">
        <v>25</v>
      </c>
      <c r="AX662" s="247" t="s">
        <v>62</v>
      </c>
      <c r="AY662" s="248" t="s">
        <v>103</v>
      </c>
    </row>
    <row r="663" spans="2:65" s="139" customFormat="1">
      <c r="B663" s="138"/>
      <c r="D663" s="140" t="s">
        <v>112</v>
      </c>
      <c r="E663" s="141" t="s">
        <v>1</v>
      </c>
      <c r="F663" s="142" t="s">
        <v>561</v>
      </c>
      <c r="H663" s="143">
        <v>1.2</v>
      </c>
      <c r="L663" s="138"/>
      <c r="M663" s="145"/>
      <c r="T663" s="147"/>
      <c r="AT663" s="141" t="s">
        <v>112</v>
      </c>
      <c r="AU663" s="141" t="s">
        <v>69</v>
      </c>
      <c r="AV663" s="139" t="s">
        <v>69</v>
      </c>
      <c r="AW663" s="139" t="s">
        <v>25</v>
      </c>
      <c r="AX663" s="139" t="s">
        <v>62</v>
      </c>
      <c r="AY663" s="141" t="s">
        <v>103</v>
      </c>
    </row>
    <row r="664" spans="2:65" s="247" customFormat="1">
      <c r="B664" s="246"/>
      <c r="D664" s="140" t="s">
        <v>112</v>
      </c>
      <c r="E664" s="248" t="s">
        <v>1</v>
      </c>
      <c r="F664" s="249" t="s">
        <v>459</v>
      </c>
      <c r="H664" s="248" t="s">
        <v>1</v>
      </c>
      <c r="L664" s="246"/>
      <c r="M664" s="250"/>
      <c r="T664" s="251"/>
      <c r="AT664" s="248" t="s">
        <v>112</v>
      </c>
      <c r="AU664" s="248" t="s">
        <v>69</v>
      </c>
      <c r="AV664" s="247" t="s">
        <v>67</v>
      </c>
      <c r="AW664" s="247" t="s">
        <v>25</v>
      </c>
      <c r="AX664" s="247" t="s">
        <v>62</v>
      </c>
      <c r="AY664" s="248" t="s">
        <v>103</v>
      </c>
    </row>
    <row r="665" spans="2:65" s="247" customFormat="1">
      <c r="B665" s="246"/>
      <c r="D665" s="140" t="s">
        <v>112</v>
      </c>
      <c r="E665" s="248" t="s">
        <v>1</v>
      </c>
      <c r="F665" s="249" t="s">
        <v>548</v>
      </c>
      <c r="H665" s="248" t="s">
        <v>1</v>
      </c>
      <c r="L665" s="246"/>
      <c r="M665" s="250"/>
      <c r="T665" s="251"/>
      <c r="AT665" s="248" t="s">
        <v>112</v>
      </c>
      <c r="AU665" s="248" t="s">
        <v>69</v>
      </c>
      <c r="AV665" s="247" t="s">
        <v>67</v>
      </c>
      <c r="AW665" s="247" t="s">
        <v>25</v>
      </c>
      <c r="AX665" s="247" t="s">
        <v>62</v>
      </c>
      <c r="AY665" s="248" t="s">
        <v>103</v>
      </c>
    </row>
    <row r="666" spans="2:65" s="139" customFormat="1">
      <c r="B666" s="138"/>
      <c r="D666" s="140" t="s">
        <v>112</v>
      </c>
      <c r="E666" s="141" t="s">
        <v>1</v>
      </c>
      <c r="F666" s="142" t="s">
        <v>562</v>
      </c>
      <c r="H666" s="143">
        <v>0.6</v>
      </c>
      <c r="L666" s="138"/>
      <c r="M666" s="145"/>
      <c r="T666" s="147"/>
      <c r="AT666" s="141" t="s">
        <v>112</v>
      </c>
      <c r="AU666" s="141" t="s">
        <v>69</v>
      </c>
      <c r="AV666" s="139" t="s">
        <v>69</v>
      </c>
      <c r="AW666" s="139" t="s">
        <v>25</v>
      </c>
      <c r="AX666" s="139" t="s">
        <v>62</v>
      </c>
      <c r="AY666" s="141" t="s">
        <v>103</v>
      </c>
    </row>
    <row r="667" spans="2:65" s="247" customFormat="1">
      <c r="B667" s="246"/>
      <c r="D667" s="140" t="s">
        <v>112</v>
      </c>
      <c r="E667" s="248" t="s">
        <v>1</v>
      </c>
      <c r="F667" s="249" t="s">
        <v>464</v>
      </c>
      <c r="H667" s="248" t="s">
        <v>1</v>
      </c>
      <c r="L667" s="246"/>
      <c r="M667" s="250"/>
      <c r="T667" s="251"/>
      <c r="AT667" s="248" t="s">
        <v>112</v>
      </c>
      <c r="AU667" s="248" t="s">
        <v>69</v>
      </c>
      <c r="AV667" s="247" t="s">
        <v>67</v>
      </c>
      <c r="AW667" s="247" t="s">
        <v>25</v>
      </c>
      <c r="AX667" s="247" t="s">
        <v>62</v>
      </c>
      <c r="AY667" s="248" t="s">
        <v>103</v>
      </c>
    </row>
    <row r="668" spans="2:65" s="247" customFormat="1">
      <c r="B668" s="246"/>
      <c r="D668" s="140" t="s">
        <v>112</v>
      </c>
      <c r="E668" s="248" t="s">
        <v>1</v>
      </c>
      <c r="F668" s="249" t="s">
        <v>548</v>
      </c>
      <c r="H668" s="248" t="s">
        <v>1</v>
      </c>
      <c r="L668" s="246"/>
      <c r="M668" s="250"/>
      <c r="T668" s="251"/>
      <c r="AT668" s="248" t="s">
        <v>112</v>
      </c>
      <c r="AU668" s="248" t="s">
        <v>69</v>
      </c>
      <c r="AV668" s="247" t="s">
        <v>67</v>
      </c>
      <c r="AW668" s="247" t="s">
        <v>25</v>
      </c>
      <c r="AX668" s="247" t="s">
        <v>62</v>
      </c>
      <c r="AY668" s="248" t="s">
        <v>103</v>
      </c>
    </row>
    <row r="669" spans="2:65" s="139" customFormat="1">
      <c r="B669" s="138"/>
      <c r="D669" s="140" t="s">
        <v>112</v>
      </c>
      <c r="E669" s="141" t="s">
        <v>1</v>
      </c>
      <c r="F669" s="142" t="s">
        <v>562</v>
      </c>
      <c r="H669" s="143">
        <v>0.6</v>
      </c>
      <c r="L669" s="138"/>
      <c r="M669" s="145"/>
      <c r="T669" s="147"/>
      <c r="AT669" s="141" t="s">
        <v>112</v>
      </c>
      <c r="AU669" s="141" t="s">
        <v>69</v>
      </c>
      <c r="AV669" s="139" t="s">
        <v>69</v>
      </c>
      <c r="AW669" s="139" t="s">
        <v>25</v>
      </c>
      <c r="AX669" s="139" t="s">
        <v>62</v>
      </c>
      <c r="AY669" s="141" t="s">
        <v>103</v>
      </c>
    </row>
    <row r="670" spans="2:65" s="253" customFormat="1">
      <c r="B670" s="252"/>
      <c r="D670" s="140" t="s">
        <v>112</v>
      </c>
      <c r="E670" s="254" t="s">
        <v>1</v>
      </c>
      <c r="F670" s="255" t="s">
        <v>439</v>
      </c>
      <c r="H670" s="256">
        <v>2.4</v>
      </c>
      <c r="L670" s="252"/>
      <c r="M670" s="257"/>
      <c r="T670" s="258"/>
      <c r="AT670" s="254" t="s">
        <v>112</v>
      </c>
      <c r="AU670" s="254" t="s">
        <v>69</v>
      </c>
      <c r="AV670" s="253" t="s">
        <v>110</v>
      </c>
      <c r="AW670" s="253" t="s">
        <v>25</v>
      </c>
      <c r="AX670" s="253" t="s">
        <v>67</v>
      </c>
      <c r="AY670" s="254" t="s">
        <v>103</v>
      </c>
    </row>
    <row r="671" spans="2:65" s="186" customFormat="1" ht="16.5" customHeight="1">
      <c r="B671" s="185"/>
      <c r="C671" s="230" t="s">
        <v>194</v>
      </c>
      <c r="D671" s="230" t="s">
        <v>105</v>
      </c>
      <c r="E671" s="231" t="s">
        <v>563</v>
      </c>
      <c r="F671" s="232" t="s">
        <v>564</v>
      </c>
      <c r="G671" s="233" t="s">
        <v>108</v>
      </c>
      <c r="H671" s="234">
        <v>2.4</v>
      </c>
      <c r="I671" s="172"/>
      <c r="J671" s="235">
        <f>ROUND(I671*H671,2)</f>
        <v>0</v>
      </c>
      <c r="K671" s="232" t="s">
        <v>553</v>
      </c>
      <c r="L671" s="185"/>
      <c r="M671" s="236" t="s">
        <v>1</v>
      </c>
      <c r="N671" s="237" t="s">
        <v>33</v>
      </c>
      <c r="O671" s="238">
        <v>0.20100000000000001</v>
      </c>
      <c r="P671" s="238">
        <f>O671*H671</f>
        <v>0.4824</v>
      </c>
      <c r="Q671" s="238">
        <v>0</v>
      </c>
      <c r="R671" s="238">
        <f>Q671*H671</f>
        <v>0</v>
      </c>
      <c r="S671" s="238">
        <v>0</v>
      </c>
      <c r="T671" s="239">
        <f>S671*H671</f>
        <v>0</v>
      </c>
      <c r="AR671" s="240" t="s">
        <v>110</v>
      </c>
      <c r="AT671" s="240" t="s">
        <v>105</v>
      </c>
      <c r="AU671" s="240" t="s">
        <v>69</v>
      </c>
      <c r="AY671" s="182" t="s">
        <v>103</v>
      </c>
      <c r="BE671" s="241">
        <f>IF(N671="základní",J671,0)</f>
        <v>0</v>
      </c>
      <c r="BF671" s="241">
        <f>IF(N671="snížená",J671,0)</f>
        <v>0</v>
      </c>
      <c r="BG671" s="241">
        <f>IF(N671="zákl. přenesená",J671,0)</f>
        <v>0</v>
      </c>
      <c r="BH671" s="241">
        <f>IF(N671="sníž. přenesená",J671,0)</f>
        <v>0</v>
      </c>
      <c r="BI671" s="241">
        <f>IF(N671="nulová",J671,0)</f>
        <v>0</v>
      </c>
      <c r="BJ671" s="182" t="s">
        <v>67</v>
      </c>
      <c r="BK671" s="241">
        <f>ROUND(I671*H671,2)</f>
        <v>0</v>
      </c>
      <c r="BL671" s="182" t="s">
        <v>110</v>
      </c>
      <c r="BM671" s="240" t="s">
        <v>565</v>
      </c>
    </row>
    <row r="672" spans="2:65" s="186" customFormat="1" ht="19.5">
      <c r="B672" s="185"/>
      <c r="D672" s="140" t="s">
        <v>430</v>
      </c>
      <c r="F672" s="242" t="s">
        <v>566</v>
      </c>
      <c r="L672" s="185"/>
      <c r="M672" s="243"/>
      <c r="T672" s="244"/>
      <c r="AT672" s="182" t="s">
        <v>430</v>
      </c>
      <c r="AU672" s="182" t="s">
        <v>69</v>
      </c>
    </row>
    <row r="673" spans="2:63" s="247" customFormat="1">
      <c r="B673" s="246"/>
      <c r="D673" s="140" t="s">
        <v>112</v>
      </c>
      <c r="E673" s="248" t="s">
        <v>1</v>
      </c>
      <c r="F673" s="249" t="s">
        <v>434</v>
      </c>
      <c r="H673" s="248" t="s">
        <v>1</v>
      </c>
      <c r="L673" s="246"/>
      <c r="M673" s="250"/>
      <c r="T673" s="251"/>
      <c r="AT673" s="248" t="s">
        <v>112</v>
      </c>
      <c r="AU673" s="248" t="s">
        <v>69</v>
      </c>
      <c r="AV673" s="247" t="s">
        <v>67</v>
      </c>
      <c r="AW673" s="247" t="s">
        <v>25</v>
      </c>
      <c r="AX673" s="247" t="s">
        <v>62</v>
      </c>
      <c r="AY673" s="248" t="s">
        <v>103</v>
      </c>
    </row>
    <row r="674" spans="2:63" s="247" customFormat="1">
      <c r="B674" s="246"/>
      <c r="D674" s="140" t="s">
        <v>112</v>
      </c>
      <c r="E674" s="248" t="s">
        <v>1</v>
      </c>
      <c r="F674" s="249" t="s">
        <v>435</v>
      </c>
      <c r="H674" s="248" t="s">
        <v>1</v>
      </c>
      <c r="L674" s="246"/>
      <c r="M674" s="250"/>
      <c r="T674" s="251"/>
      <c r="AT674" s="248" t="s">
        <v>112</v>
      </c>
      <c r="AU674" s="248" t="s">
        <v>69</v>
      </c>
      <c r="AV674" s="247" t="s">
        <v>67</v>
      </c>
      <c r="AW674" s="247" t="s">
        <v>25</v>
      </c>
      <c r="AX674" s="247" t="s">
        <v>62</v>
      </c>
      <c r="AY674" s="248" t="s">
        <v>103</v>
      </c>
    </row>
    <row r="675" spans="2:63" s="247" customFormat="1">
      <c r="B675" s="246"/>
      <c r="D675" s="140" t="s">
        <v>112</v>
      </c>
      <c r="E675" s="248" t="s">
        <v>1</v>
      </c>
      <c r="F675" s="249" t="s">
        <v>436</v>
      </c>
      <c r="H675" s="248" t="s">
        <v>1</v>
      </c>
      <c r="L675" s="246"/>
      <c r="M675" s="250"/>
      <c r="T675" s="251"/>
      <c r="AT675" s="248" t="s">
        <v>112</v>
      </c>
      <c r="AU675" s="248" t="s">
        <v>69</v>
      </c>
      <c r="AV675" s="247" t="s">
        <v>67</v>
      </c>
      <c r="AW675" s="247" t="s">
        <v>25</v>
      </c>
      <c r="AX675" s="247" t="s">
        <v>62</v>
      </c>
      <c r="AY675" s="248" t="s">
        <v>103</v>
      </c>
    </row>
    <row r="676" spans="2:63" s="247" customFormat="1">
      <c r="B676" s="246"/>
      <c r="D676" s="140" t="s">
        <v>112</v>
      </c>
      <c r="E676" s="248" t="s">
        <v>1</v>
      </c>
      <c r="F676" s="249" t="s">
        <v>546</v>
      </c>
      <c r="H676" s="248" t="s">
        <v>1</v>
      </c>
      <c r="L676" s="246"/>
      <c r="M676" s="250"/>
      <c r="T676" s="251"/>
      <c r="AT676" s="248" t="s">
        <v>112</v>
      </c>
      <c r="AU676" s="248" t="s">
        <v>69</v>
      </c>
      <c r="AV676" s="247" t="s">
        <v>67</v>
      </c>
      <c r="AW676" s="247" t="s">
        <v>25</v>
      </c>
      <c r="AX676" s="247" t="s">
        <v>62</v>
      </c>
      <c r="AY676" s="248" t="s">
        <v>103</v>
      </c>
    </row>
    <row r="677" spans="2:63" s="247" customFormat="1">
      <c r="B677" s="246"/>
      <c r="D677" s="140" t="s">
        <v>112</v>
      </c>
      <c r="E677" s="248" t="s">
        <v>1</v>
      </c>
      <c r="F677" s="249" t="s">
        <v>556</v>
      </c>
      <c r="H677" s="248" t="s">
        <v>1</v>
      </c>
      <c r="L677" s="246"/>
      <c r="M677" s="250"/>
      <c r="T677" s="251"/>
      <c r="AT677" s="248" t="s">
        <v>112</v>
      </c>
      <c r="AU677" s="248" t="s">
        <v>69</v>
      </c>
      <c r="AV677" s="247" t="s">
        <v>67</v>
      </c>
      <c r="AW677" s="247" t="s">
        <v>25</v>
      </c>
      <c r="AX677" s="247" t="s">
        <v>62</v>
      </c>
      <c r="AY677" s="248" t="s">
        <v>103</v>
      </c>
    </row>
    <row r="678" spans="2:63" s="247" customFormat="1">
      <c r="B678" s="246"/>
      <c r="D678" s="140" t="s">
        <v>112</v>
      </c>
      <c r="E678" s="248" t="s">
        <v>1</v>
      </c>
      <c r="F678" s="249" t="s">
        <v>451</v>
      </c>
      <c r="H678" s="248" t="s">
        <v>1</v>
      </c>
      <c r="L678" s="246"/>
      <c r="M678" s="250"/>
      <c r="T678" s="251"/>
      <c r="AT678" s="248" t="s">
        <v>112</v>
      </c>
      <c r="AU678" s="248" t="s">
        <v>69</v>
      </c>
      <c r="AV678" s="247" t="s">
        <v>67</v>
      </c>
      <c r="AW678" s="247" t="s">
        <v>25</v>
      </c>
      <c r="AX678" s="247" t="s">
        <v>62</v>
      </c>
      <c r="AY678" s="248" t="s">
        <v>103</v>
      </c>
    </row>
    <row r="679" spans="2:63" s="247" customFormat="1">
      <c r="B679" s="246"/>
      <c r="D679" s="140" t="s">
        <v>112</v>
      </c>
      <c r="E679" s="248" t="s">
        <v>1</v>
      </c>
      <c r="F679" s="249" t="s">
        <v>548</v>
      </c>
      <c r="H679" s="248" t="s">
        <v>1</v>
      </c>
      <c r="L679" s="246"/>
      <c r="M679" s="250"/>
      <c r="T679" s="251"/>
      <c r="AT679" s="248" t="s">
        <v>112</v>
      </c>
      <c r="AU679" s="248" t="s">
        <v>69</v>
      </c>
      <c r="AV679" s="247" t="s">
        <v>67</v>
      </c>
      <c r="AW679" s="247" t="s">
        <v>25</v>
      </c>
      <c r="AX679" s="247" t="s">
        <v>62</v>
      </c>
      <c r="AY679" s="248" t="s">
        <v>103</v>
      </c>
    </row>
    <row r="680" spans="2:63" s="139" customFormat="1">
      <c r="B680" s="138"/>
      <c r="D680" s="140" t="s">
        <v>112</v>
      </c>
      <c r="E680" s="141" t="s">
        <v>1</v>
      </c>
      <c r="F680" s="142" t="s">
        <v>561</v>
      </c>
      <c r="H680" s="143">
        <v>1.2</v>
      </c>
      <c r="L680" s="138"/>
      <c r="M680" s="145"/>
      <c r="T680" s="147"/>
      <c r="AT680" s="141" t="s">
        <v>112</v>
      </c>
      <c r="AU680" s="141" t="s">
        <v>69</v>
      </c>
      <c r="AV680" s="139" t="s">
        <v>69</v>
      </c>
      <c r="AW680" s="139" t="s">
        <v>25</v>
      </c>
      <c r="AX680" s="139" t="s">
        <v>62</v>
      </c>
      <c r="AY680" s="141" t="s">
        <v>103</v>
      </c>
    </row>
    <row r="681" spans="2:63" s="247" customFormat="1">
      <c r="B681" s="246"/>
      <c r="D681" s="140" t="s">
        <v>112</v>
      </c>
      <c r="E681" s="248" t="s">
        <v>1</v>
      </c>
      <c r="F681" s="249" t="s">
        <v>459</v>
      </c>
      <c r="H681" s="248" t="s">
        <v>1</v>
      </c>
      <c r="L681" s="246"/>
      <c r="M681" s="250"/>
      <c r="T681" s="251"/>
      <c r="AT681" s="248" t="s">
        <v>112</v>
      </c>
      <c r="AU681" s="248" t="s">
        <v>69</v>
      </c>
      <c r="AV681" s="247" t="s">
        <v>67</v>
      </c>
      <c r="AW681" s="247" t="s">
        <v>25</v>
      </c>
      <c r="AX681" s="247" t="s">
        <v>62</v>
      </c>
      <c r="AY681" s="248" t="s">
        <v>103</v>
      </c>
    </row>
    <row r="682" spans="2:63" s="247" customFormat="1">
      <c r="B682" s="246"/>
      <c r="D682" s="140" t="s">
        <v>112</v>
      </c>
      <c r="E682" s="248" t="s">
        <v>1</v>
      </c>
      <c r="F682" s="249" t="s">
        <v>548</v>
      </c>
      <c r="H682" s="248" t="s">
        <v>1</v>
      </c>
      <c r="L682" s="246"/>
      <c r="M682" s="250"/>
      <c r="T682" s="251"/>
      <c r="AT682" s="248" t="s">
        <v>112</v>
      </c>
      <c r="AU682" s="248" t="s">
        <v>69</v>
      </c>
      <c r="AV682" s="247" t="s">
        <v>67</v>
      </c>
      <c r="AW682" s="247" t="s">
        <v>25</v>
      </c>
      <c r="AX682" s="247" t="s">
        <v>62</v>
      </c>
      <c r="AY682" s="248" t="s">
        <v>103</v>
      </c>
    </row>
    <row r="683" spans="2:63" s="139" customFormat="1">
      <c r="B683" s="138"/>
      <c r="D683" s="140" t="s">
        <v>112</v>
      </c>
      <c r="E683" s="141" t="s">
        <v>1</v>
      </c>
      <c r="F683" s="142" t="s">
        <v>562</v>
      </c>
      <c r="H683" s="143">
        <v>0.6</v>
      </c>
      <c r="L683" s="138"/>
      <c r="M683" s="145"/>
      <c r="T683" s="147"/>
      <c r="AT683" s="141" t="s">
        <v>112</v>
      </c>
      <c r="AU683" s="141" t="s">
        <v>69</v>
      </c>
      <c r="AV683" s="139" t="s">
        <v>69</v>
      </c>
      <c r="AW683" s="139" t="s">
        <v>25</v>
      </c>
      <c r="AX683" s="139" t="s">
        <v>62</v>
      </c>
      <c r="AY683" s="141" t="s">
        <v>103</v>
      </c>
    </row>
    <row r="684" spans="2:63" s="247" customFormat="1">
      <c r="B684" s="246"/>
      <c r="D684" s="140" t="s">
        <v>112</v>
      </c>
      <c r="E684" s="248" t="s">
        <v>1</v>
      </c>
      <c r="F684" s="249" t="s">
        <v>464</v>
      </c>
      <c r="H684" s="248" t="s">
        <v>1</v>
      </c>
      <c r="L684" s="246"/>
      <c r="M684" s="250"/>
      <c r="T684" s="251"/>
      <c r="AT684" s="248" t="s">
        <v>112</v>
      </c>
      <c r="AU684" s="248" t="s">
        <v>69</v>
      </c>
      <c r="AV684" s="247" t="s">
        <v>67</v>
      </c>
      <c r="AW684" s="247" t="s">
        <v>25</v>
      </c>
      <c r="AX684" s="247" t="s">
        <v>62</v>
      </c>
      <c r="AY684" s="248" t="s">
        <v>103</v>
      </c>
    </row>
    <row r="685" spans="2:63" s="247" customFormat="1">
      <c r="B685" s="246"/>
      <c r="D685" s="140" t="s">
        <v>112</v>
      </c>
      <c r="E685" s="248" t="s">
        <v>1</v>
      </c>
      <c r="F685" s="249" t="s">
        <v>548</v>
      </c>
      <c r="H685" s="248" t="s">
        <v>1</v>
      </c>
      <c r="L685" s="246"/>
      <c r="M685" s="250"/>
      <c r="T685" s="251"/>
      <c r="AT685" s="248" t="s">
        <v>112</v>
      </c>
      <c r="AU685" s="248" t="s">
        <v>69</v>
      </c>
      <c r="AV685" s="247" t="s">
        <v>67</v>
      </c>
      <c r="AW685" s="247" t="s">
        <v>25</v>
      </c>
      <c r="AX685" s="247" t="s">
        <v>62</v>
      </c>
      <c r="AY685" s="248" t="s">
        <v>103</v>
      </c>
    </row>
    <row r="686" spans="2:63" s="139" customFormat="1">
      <c r="B686" s="138"/>
      <c r="D686" s="140" t="s">
        <v>112</v>
      </c>
      <c r="E686" s="141" t="s">
        <v>1</v>
      </c>
      <c r="F686" s="142" t="s">
        <v>562</v>
      </c>
      <c r="H686" s="143">
        <v>0.6</v>
      </c>
      <c r="L686" s="138"/>
      <c r="M686" s="145"/>
      <c r="T686" s="147"/>
      <c r="AT686" s="141" t="s">
        <v>112</v>
      </c>
      <c r="AU686" s="141" t="s">
        <v>69</v>
      </c>
      <c r="AV686" s="139" t="s">
        <v>69</v>
      </c>
      <c r="AW686" s="139" t="s">
        <v>25</v>
      </c>
      <c r="AX686" s="139" t="s">
        <v>62</v>
      </c>
      <c r="AY686" s="141" t="s">
        <v>103</v>
      </c>
    </row>
    <row r="687" spans="2:63" s="253" customFormat="1">
      <c r="B687" s="252"/>
      <c r="D687" s="140" t="s">
        <v>112</v>
      </c>
      <c r="E687" s="254" t="s">
        <v>1</v>
      </c>
      <c r="F687" s="255" t="s">
        <v>439</v>
      </c>
      <c r="H687" s="256">
        <v>2.4</v>
      </c>
      <c r="L687" s="252"/>
      <c r="M687" s="257"/>
      <c r="T687" s="258"/>
      <c r="AT687" s="254" t="s">
        <v>112</v>
      </c>
      <c r="AU687" s="254" t="s">
        <v>69</v>
      </c>
      <c r="AV687" s="253" t="s">
        <v>110</v>
      </c>
      <c r="AW687" s="253" t="s">
        <v>25</v>
      </c>
      <c r="AX687" s="253" t="s">
        <v>67</v>
      </c>
      <c r="AY687" s="254" t="s">
        <v>103</v>
      </c>
    </row>
    <row r="688" spans="2:63" s="222" customFormat="1" ht="22.9" customHeight="1">
      <c r="B688" s="221"/>
      <c r="D688" s="115" t="s">
        <v>61</v>
      </c>
      <c r="E688" s="126" t="s">
        <v>119</v>
      </c>
      <c r="F688" s="126" t="s">
        <v>567</v>
      </c>
      <c r="J688" s="229">
        <f>BK688</f>
        <v>0</v>
      </c>
      <c r="L688" s="221"/>
      <c r="M688" s="224"/>
      <c r="P688" s="225">
        <f>SUM(P689:P746)</f>
        <v>22.022000000000002</v>
      </c>
      <c r="R688" s="225">
        <f>SUM(R689:R746)</f>
        <v>0</v>
      </c>
      <c r="T688" s="226">
        <f>SUM(T689:T746)</f>
        <v>0</v>
      </c>
      <c r="AR688" s="115" t="s">
        <v>67</v>
      </c>
      <c r="AT688" s="227" t="s">
        <v>61</v>
      </c>
      <c r="AU688" s="227" t="s">
        <v>67</v>
      </c>
      <c r="AY688" s="115" t="s">
        <v>103</v>
      </c>
      <c r="BK688" s="228">
        <f>SUM(BK689:BK746)</f>
        <v>0</v>
      </c>
    </row>
    <row r="689" spans="2:65" s="186" customFormat="1" ht="16.5" customHeight="1">
      <c r="B689" s="185"/>
      <c r="C689" s="230" t="s">
        <v>188</v>
      </c>
      <c r="D689" s="230" t="s">
        <v>105</v>
      </c>
      <c r="E689" s="231" t="s">
        <v>568</v>
      </c>
      <c r="F689" s="232" t="s">
        <v>569</v>
      </c>
      <c r="G689" s="233" t="s">
        <v>131</v>
      </c>
      <c r="H689" s="234">
        <v>143</v>
      </c>
      <c r="I689" s="172"/>
      <c r="J689" s="235">
        <f>ROUND(I689*H689,2)</f>
        <v>0</v>
      </c>
      <c r="K689" s="232" t="s">
        <v>428</v>
      </c>
      <c r="L689" s="185"/>
      <c r="M689" s="236" t="s">
        <v>1</v>
      </c>
      <c r="N689" s="237" t="s">
        <v>33</v>
      </c>
      <c r="O689" s="238">
        <v>6.9000000000000006E-2</v>
      </c>
      <c r="P689" s="238">
        <f>O689*H689</f>
        <v>9.8670000000000009</v>
      </c>
      <c r="Q689" s="238">
        <v>0</v>
      </c>
      <c r="R689" s="238">
        <f>Q689*H689</f>
        <v>0</v>
      </c>
      <c r="S689" s="238">
        <v>0</v>
      </c>
      <c r="T689" s="239">
        <f>S689*H689</f>
        <v>0</v>
      </c>
      <c r="AR689" s="240" t="s">
        <v>110</v>
      </c>
      <c r="AT689" s="240" t="s">
        <v>105</v>
      </c>
      <c r="AU689" s="240" t="s">
        <v>69</v>
      </c>
      <c r="AY689" s="182" t="s">
        <v>103</v>
      </c>
      <c r="BE689" s="241">
        <f>IF(N689="základní",J689,0)</f>
        <v>0</v>
      </c>
      <c r="BF689" s="241">
        <f>IF(N689="snížená",J689,0)</f>
        <v>0</v>
      </c>
      <c r="BG689" s="241">
        <f>IF(N689="zákl. přenesená",J689,0)</f>
        <v>0</v>
      </c>
      <c r="BH689" s="241">
        <f>IF(N689="sníž. přenesená",J689,0)</f>
        <v>0</v>
      </c>
      <c r="BI689" s="241">
        <f>IF(N689="nulová",J689,0)</f>
        <v>0</v>
      </c>
      <c r="BJ689" s="182" t="s">
        <v>67</v>
      </c>
      <c r="BK689" s="241">
        <f>ROUND(I689*H689,2)</f>
        <v>0</v>
      </c>
      <c r="BL689" s="182" t="s">
        <v>110</v>
      </c>
      <c r="BM689" s="240" t="s">
        <v>570</v>
      </c>
    </row>
    <row r="690" spans="2:65" s="186" customFormat="1">
      <c r="B690" s="185"/>
      <c r="D690" s="140" t="s">
        <v>430</v>
      </c>
      <c r="F690" s="242" t="s">
        <v>571</v>
      </c>
      <c r="L690" s="185"/>
      <c r="M690" s="243"/>
      <c r="T690" s="244"/>
      <c r="AT690" s="182" t="s">
        <v>430</v>
      </c>
      <c r="AU690" s="182" t="s">
        <v>69</v>
      </c>
    </row>
    <row r="691" spans="2:65" s="247" customFormat="1">
      <c r="B691" s="246"/>
      <c r="D691" s="140" t="s">
        <v>112</v>
      </c>
      <c r="E691" s="248" t="s">
        <v>1</v>
      </c>
      <c r="F691" s="249" t="s">
        <v>434</v>
      </c>
      <c r="H691" s="248" t="s">
        <v>1</v>
      </c>
      <c r="L691" s="246"/>
      <c r="M691" s="250"/>
      <c r="T691" s="251"/>
      <c r="AT691" s="248" t="s">
        <v>112</v>
      </c>
      <c r="AU691" s="248" t="s">
        <v>69</v>
      </c>
      <c r="AV691" s="247" t="s">
        <v>67</v>
      </c>
      <c r="AW691" s="247" t="s">
        <v>25</v>
      </c>
      <c r="AX691" s="247" t="s">
        <v>62</v>
      </c>
      <c r="AY691" s="248" t="s">
        <v>103</v>
      </c>
    </row>
    <row r="692" spans="2:65" s="247" customFormat="1">
      <c r="B692" s="246"/>
      <c r="D692" s="140" t="s">
        <v>112</v>
      </c>
      <c r="E692" s="248" t="s">
        <v>1</v>
      </c>
      <c r="F692" s="249" t="s">
        <v>435</v>
      </c>
      <c r="H692" s="248" t="s">
        <v>1</v>
      </c>
      <c r="L692" s="246"/>
      <c r="M692" s="250"/>
      <c r="T692" s="251"/>
      <c r="AT692" s="248" t="s">
        <v>112</v>
      </c>
      <c r="AU692" s="248" t="s">
        <v>69</v>
      </c>
      <c r="AV692" s="247" t="s">
        <v>67</v>
      </c>
      <c r="AW692" s="247" t="s">
        <v>25</v>
      </c>
      <c r="AX692" s="247" t="s">
        <v>62</v>
      </c>
      <c r="AY692" s="248" t="s">
        <v>103</v>
      </c>
    </row>
    <row r="693" spans="2:65" s="247" customFormat="1">
      <c r="B693" s="246"/>
      <c r="D693" s="140" t="s">
        <v>112</v>
      </c>
      <c r="E693" s="248" t="s">
        <v>1</v>
      </c>
      <c r="F693" s="249" t="s">
        <v>436</v>
      </c>
      <c r="H693" s="248" t="s">
        <v>1</v>
      </c>
      <c r="L693" s="246"/>
      <c r="M693" s="250"/>
      <c r="T693" s="251"/>
      <c r="AT693" s="248" t="s">
        <v>112</v>
      </c>
      <c r="AU693" s="248" t="s">
        <v>69</v>
      </c>
      <c r="AV693" s="247" t="s">
        <v>67</v>
      </c>
      <c r="AW693" s="247" t="s">
        <v>25</v>
      </c>
      <c r="AX693" s="247" t="s">
        <v>62</v>
      </c>
      <c r="AY693" s="248" t="s">
        <v>103</v>
      </c>
    </row>
    <row r="694" spans="2:65" s="247" customFormat="1">
      <c r="B694" s="246"/>
      <c r="D694" s="140" t="s">
        <v>112</v>
      </c>
      <c r="E694" s="248" t="s">
        <v>1</v>
      </c>
      <c r="F694" s="249" t="s">
        <v>572</v>
      </c>
      <c r="H694" s="248" t="s">
        <v>1</v>
      </c>
      <c r="L694" s="246"/>
      <c r="M694" s="250"/>
      <c r="T694" s="251"/>
      <c r="AT694" s="248" t="s">
        <v>112</v>
      </c>
      <c r="AU694" s="248" t="s">
        <v>69</v>
      </c>
      <c r="AV694" s="247" t="s">
        <v>67</v>
      </c>
      <c r="AW694" s="247" t="s">
        <v>25</v>
      </c>
      <c r="AX694" s="247" t="s">
        <v>62</v>
      </c>
      <c r="AY694" s="248" t="s">
        <v>103</v>
      </c>
    </row>
    <row r="695" spans="2:65" s="247" customFormat="1">
      <c r="B695" s="246"/>
      <c r="D695" s="140" t="s">
        <v>112</v>
      </c>
      <c r="E695" s="248" t="s">
        <v>1</v>
      </c>
      <c r="F695" s="249" t="s">
        <v>451</v>
      </c>
      <c r="H695" s="248" t="s">
        <v>1</v>
      </c>
      <c r="L695" s="246"/>
      <c r="M695" s="250"/>
      <c r="T695" s="251"/>
      <c r="AT695" s="248" t="s">
        <v>112</v>
      </c>
      <c r="AU695" s="248" t="s">
        <v>69</v>
      </c>
      <c r="AV695" s="247" t="s">
        <v>67</v>
      </c>
      <c r="AW695" s="247" t="s">
        <v>25</v>
      </c>
      <c r="AX695" s="247" t="s">
        <v>62</v>
      </c>
      <c r="AY695" s="248" t="s">
        <v>103</v>
      </c>
    </row>
    <row r="696" spans="2:65" s="247" customFormat="1">
      <c r="B696" s="246"/>
      <c r="D696" s="140" t="s">
        <v>112</v>
      </c>
      <c r="E696" s="248" t="s">
        <v>1</v>
      </c>
      <c r="F696" s="249" t="s">
        <v>573</v>
      </c>
      <c r="H696" s="248" t="s">
        <v>1</v>
      </c>
      <c r="L696" s="246"/>
      <c r="M696" s="250"/>
      <c r="T696" s="251"/>
      <c r="AT696" s="248" t="s">
        <v>112</v>
      </c>
      <c r="AU696" s="248" t="s">
        <v>69</v>
      </c>
      <c r="AV696" s="247" t="s">
        <v>67</v>
      </c>
      <c r="AW696" s="247" t="s">
        <v>25</v>
      </c>
      <c r="AX696" s="247" t="s">
        <v>62</v>
      </c>
      <c r="AY696" s="248" t="s">
        <v>103</v>
      </c>
    </row>
    <row r="697" spans="2:65" s="139" customFormat="1">
      <c r="B697" s="138"/>
      <c r="D697" s="140" t="s">
        <v>112</v>
      </c>
      <c r="E697" s="141" t="s">
        <v>1</v>
      </c>
      <c r="F697" s="142" t="s">
        <v>574</v>
      </c>
      <c r="H697" s="143">
        <v>48.5</v>
      </c>
      <c r="L697" s="138"/>
      <c r="M697" s="145"/>
      <c r="T697" s="147"/>
      <c r="AT697" s="141" t="s">
        <v>112</v>
      </c>
      <c r="AU697" s="141" t="s">
        <v>69</v>
      </c>
      <c r="AV697" s="139" t="s">
        <v>69</v>
      </c>
      <c r="AW697" s="139" t="s">
        <v>25</v>
      </c>
      <c r="AX697" s="139" t="s">
        <v>62</v>
      </c>
      <c r="AY697" s="141" t="s">
        <v>103</v>
      </c>
    </row>
    <row r="698" spans="2:65" s="247" customFormat="1">
      <c r="B698" s="246"/>
      <c r="D698" s="140" t="s">
        <v>112</v>
      </c>
      <c r="E698" s="248" t="s">
        <v>1</v>
      </c>
      <c r="F698" s="249" t="s">
        <v>459</v>
      </c>
      <c r="H698" s="248" t="s">
        <v>1</v>
      </c>
      <c r="L698" s="246"/>
      <c r="M698" s="250"/>
      <c r="T698" s="251"/>
      <c r="AT698" s="248" t="s">
        <v>112</v>
      </c>
      <c r="AU698" s="248" t="s">
        <v>69</v>
      </c>
      <c r="AV698" s="247" t="s">
        <v>67</v>
      </c>
      <c r="AW698" s="247" t="s">
        <v>25</v>
      </c>
      <c r="AX698" s="247" t="s">
        <v>62</v>
      </c>
      <c r="AY698" s="248" t="s">
        <v>103</v>
      </c>
    </row>
    <row r="699" spans="2:65" s="247" customFormat="1">
      <c r="B699" s="246"/>
      <c r="D699" s="140" t="s">
        <v>112</v>
      </c>
      <c r="E699" s="248" t="s">
        <v>1</v>
      </c>
      <c r="F699" s="249" t="s">
        <v>575</v>
      </c>
      <c r="H699" s="248" t="s">
        <v>1</v>
      </c>
      <c r="L699" s="246"/>
      <c r="M699" s="250"/>
      <c r="T699" s="251"/>
      <c r="AT699" s="248" t="s">
        <v>112</v>
      </c>
      <c r="AU699" s="248" t="s">
        <v>69</v>
      </c>
      <c r="AV699" s="247" t="s">
        <v>67</v>
      </c>
      <c r="AW699" s="247" t="s">
        <v>25</v>
      </c>
      <c r="AX699" s="247" t="s">
        <v>62</v>
      </c>
      <c r="AY699" s="248" t="s">
        <v>103</v>
      </c>
    </row>
    <row r="700" spans="2:65" s="139" customFormat="1">
      <c r="B700" s="138"/>
      <c r="D700" s="140" t="s">
        <v>112</v>
      </c>
      <c r="E700" s="141" t="s">
        <v>1</v>
      </c>
      <c r="F700" s="142" t="s">
        <v>576</v>
      </c>
      <c r="H700" s="143">
        <v>47</v>
      </c>
      <c r="L700" s="138"/>
      <c r="M700" s="145"/>
      <c r="T700" s="147"/>
      <c r="AT700" s="141" t="s">
        <v>112</v>
      </c>
      <c r="AU700" s="141" t="s">
        <v>69</v>
      </c>
      <c r="AV700" s="139" t="s">
        <v>69</v>
      </c>
      <c r="AW700" s="139" t="s">
        <v>25</v>
      </c>
      <c r="AX700" s="139" t="s">
        <v>62</v>
      </c>
      <c r="AY700" s="141" t="s">
        <v>103</v>
      </c>
    </row>
    <row r="701" spans="2:65" s="247" customFormat="1">
      <c r="B701" s="246"/>
      <c r="D701" s="140" t="s">
        <v>112</v>
      </c>
      <c r="E701" s="248" t="s">
        <v>1</v>
      </c>
      <c r="F701" s="249" t="s">
        <v>464</v>
      </c>
      <c r="H701" s="248" t="s">
        <v>1</v>
      </c>
      <c r="L701" s="246"/>
      <c r="M701" s="250"/>
      <c r="T701" s="251"/>
      <c r="AT701" s="248" t="s">
        <v>112</v>
      </c>
      <c r="AU701" s="248" t="s">
        <v>69</v>
      </c>
      <c r="AV701" s="247" t="s">
        <v>67</v>
      </c>
      <c r="AW701" s="247" t="s">
        <v>25</v>
      </c>
      <c r="AX701" s="247" t="s">
        <v>62</v>
      </c>
      <c r="AY701" s="248" t="s">
        <v>103</v>
      </c>
    </row>
    <row r="702" spans="2:65" s="247" customFormat="1">
      <c r="B702" s="246"/>
      <c r="D702" s="140" t="s">
        <v>112</v>
      </c>
      <c r="E702" s="248" t="s">
        <v>1</v>
      </c>
      <c r="F702" s="249" t="s">
        <v>577</v>
      </c>
      <c r="H702" s="248" t="s">
        <v>1</v>
      </c>
      <c r="L702" s="246"/>
      <c r="M702" s="250"/>
      <c r="T702" s="251"/>
      <c r="AT702" s="248" t="s">
        <v>112</v>
      </c>
      <c r="AU702" s="248" t="s">
        <v>69</v>
      </c>
      <c r="AV702" s="247" t="s">
        <v>67</v>
      </c>
      <c r="AW702" s="247" t="s">
        <v>25</v>
      </c>
      <c r="AX702" s="247" t="s">
        <v>62</v>
      </c>
      <c r="AY702" s="248" t="s">
        <v>103</v>
      </c>
    </row>
    <row r="703" spans="2:65" s="139" customFormat="1">
      <c r="B703" s="138"/>
      <c r="D703" s="140" t="s">
        <v>112</v>
      </c>
      <c r="E703" s="141" t="s">
        <v>1</v>
      </c>
      <c r="F703" s="142" t="s">
        <v>578</v>
      </c>
      <c r="H703" s="143">
        <v>43.8</v>
      </c>
      <c r="L703" s="138"/>
      <c r="M703" s="145"/>
      <c r="T703" s="147"/>
      <c r="AT703" s="141" t="s">
        <v>112</v>
      </c>
      <c r="AU703" s="141" t="s">
        <v>69</v>
      </c>
      <c r="AV703" s="139" t="s">
        <v>69</v>
      </c>
      <c r="AW703" s="139" t="s">
        <v>25</v>
      </c>
      <c r="AX703" s="139" t="s">
        <v>62</v>
      </c>
      <c r="AY703" s="141" t="s">
        <v>103</v>
      </c>
    </row>
    <row r="704" spans="2:65" s="247" customFormat="1">
      <c r="B704" s="246"/>
      <c r="D704" s="140" t="s">
        <v>112</v>
      </c>
      <c r="E704" s="248" t="s">
        <v>1</v>
      </c>
      <c r="F704" s="249" t="s">
        <v>451</v>
      </c>
      <c r="H704" s="248" t="s">
        <v>1</v>
      </c>
      <c r="L704" s="246"/>
      <c r="M704" s="250"/>
      <c r="T704" s="251"/>
      <c r="AT704" s="248" t="s">
        <v>112</v>
      </c>
      <c r="AU704" s="248" t="s">
        <v>69</v>
      </c>
      <c r="AV704" s="247" t="s">
        <v>67</v>
      </c>
      <c r="AW704" s="247" t="s">
        <v>25</v>
      </c>
      <c r="AX704" s="247" t="s">
        <v>62</v>
      </c>
      <c r="AY704" s="248" t="s">
        <v>103</v>
      </c>
    </row>
    <row r="705" spans="2:65" s="247" customFormat="1">
      <c r="B705" s="246"/>
      <c r="D705" s="140" t="s">
        <v>112</v>
      </c>
      <c r="E705" s="248" t="s">
        <v>1</v>
      </c>
      <c r="F705" s="249" t="s">
        <v>579</v>
      </c>
      <c r="H705" s="248" t="s">
        <v>1</v>
      </c>
      <c r="L705" s="246"/>
      <c r="M705" s="250"/>
      <c r="T705" s="251"/>
      <c r="AT705" s="248" t="s">
        <v>112</v>
      </c>
      <c r="AU705" s="248" t="s">
        <v>69</v>
      </c>
      <c r="AV705" s="247" t="s">
        <v>67</v>
      </c>
      <c r="AW705" s="247" t="s">
        <v>25</v>
      </c>
      <c r="AX705" s="247" t="s">
        <v>62</v>
      </c>
      <c r="AY705" s="248" t="s">
        <v>103</v>
      </c>
    </row>
    <row r="706" spans="2:65" s="139" customFormat="1">
      <c r="B706" s="138"/>
      <c r="D706" s="140" t="s">
        <v>112</v>
      </c>
      <c r="E706" s="141" t="s">
        <v>1</v>
      </c>
      <c r="F706" s="142" t="s">
        <v>580</v>
      </c>
      <c r="H706" s="143">
        <v>0.5</v>
      </c>
      <c r="L706" s="138"/>
      <c r="M706" s="145"/>
      <c r="T706" s="147"/>
      <c r="AT706" s="141" t="s">
        <v>112</v>
      </c>
      <c r="AU706" s="141" t="s">
        <v>69</v>
      </c>
      <c r="AV706" s="139" t="s">
        <v>69</v>
      </c>
      <c r="AW706" s="139" t="s">
        <v>25</v>
      </c>
      <c r="AX706" s="139" t="s">
        <v>62</v>
      </c>
      <c r="AY706" s="141" t="s">
        <v>103</v>
      </c>
    </row>
    <row r="707" spans="2:65" s="247" customFormat="1">
      <c r="B707" s="246"/>
      <c r="D707" s="140" t="s">
        <v>112</v>
      </c>
      <c r="E707" s="248" t="s">
        <v>1</v>
      </c>
      <c r="F707" s="249" t="s">
        <v>459</v>
      </c>
      <c r="H707" s="248" t="s">
        <v>1</v>
      </c>
      <c r="L707" s="246"/>
      <c r="M707" s="250"/>
      <c r="T707" s="251"/>
      <c r="AT707" s="248" t="s">
        <v>112</v>
      </c>
      <c r="AU707" s="248" t="s">
        <v>69</v>
      </c>
      <c r="AV707" s="247" t="s">
        <v>67</v>
      </c>
      <c r="AW707" s="247" t="s">
        <v>25</v>
      </c>
      <c r="AX707" s="247" t="s">
        <v>62</v>
      </c>
      <c r="AY707" s="248" t="s">
        <v>103</v>
      </c>
    </row>
    <row r="708" spans="2:65" s="247" customFormat="1">
      <c r="B708" s="246"/>
      <c r="D708" s="140" t="s">
        <v>112</v>
      </c>
      <c r="E708" s="248" t="s">
        <v>1</v>
      </c>
      <c r="F708" s="249" t="s">
        <v>581</v>
      </c>
      <c r="H708" s="248" t="s">
        <v>1</v>
      </c>
      <c r="L708" s="246"/>
      <c r="M708" s="250"/>
      <c r="T708" s="251"/>
      <c r="AT708" s="248" t="s">
        <v>112</v>
      </c>
      <c r="AU708" s="248" t="s">
        <v>69</v>
      </c>
      <c r="AV708" s="247" t="s">
        <v>67</v>
      </c>
      <c r="AW708" s="247" t="s">
        <v>25</v>
      </c>
      <c r="AX708" s="247" t="s">
        <v>62</v>
      </c>
      <c r="AY708" s="248" t="s">
        <v>103</v>
      </c>
    </row>
    <row r="709" spans="2:65" s="139" customFormat="1">
      <c r="B709" s="138"/>
      <c r="D709" s="140" t="s">
        <v>112</v>
      </c>
      <c r="E709" s="141" t="s">
        <v>1</v>
      </c>
      <c r="F709" s="142" t="s">
        <v>582</v>
      </c>
      <c r="H709" s="143">
        <v>1</v>
      </c>
      <c r="L709" s="138"/>
      <c r="M709" s="145"/>
      <c r="T709" s="147"/>
      <c r="AT709" s="141" t="s">
        <v>112</v>
      </c>
      <c r="AU709" s="141" t="s">
        <v>69</v>
      </c>
      <c r="AV709" s="139" t="s">
        <v>69</v>
      </c>
      <c r="AW709" s="139" t="s">
        <v>25</v>
      </c>
      <c r="AX709" s="139" t="s">
        <v>62</v>
      </c>
      <c r="AY709" s="141" t="s">
        <v>103</v>
      </c>
    </row>
    <row r="710" spans="2:65" s="247" customFormat="1">
      <c r="B710" s="246"/>
      <c r="D710" s="140" t="s">
        <v>112</v>
      </c>
      <c r="E710" s="248" t="s">
        <v>1</v>
      </c>
      <c r="F710" s="249" t="s">
        <v>464</v>
      </c>
      <c r="H710" s="248" t="s">
        <v>1</v>
      </c>
      <c r="L710" s="246"/>
      <c r="M710" s="250"/>
      <c r="T710" s="251"/>
      <c r="AT710" s="248" t="s">
        <v>112</v>
      </c>
      <c r="AU710" s="248" t="s">
        <v>69</v>
      </c>
      <c r="AV710" s="247" t="s">
        <v>67</v>
      </c>
      <c r="AW710" s="247" t="s">
        <v>25</v>
      </c>
      <c r="AX710" s="247" t="s">
        <v>62</v>
      </c>
      <c r="AY710" s="248" t="s">
        <v>103</v>
      </c>
    </row>
    <row r="711" spans="2:65" s="247" customFormat="1">
      <c r="B711" s="246"/>
      <c r="D711" s="140" t="s">
        <v>112</v>
      </c>
      <c r="E711" s="248" t="s">
        <v>1</v>
      </c>
      <c r="F711" s="249" t="s">
        <v>579</v>
      </c>
      <c r="H711" s="248" t="s">
        <v>1</v>
      </c>
      <c r="L711" s="246"/>
      <c r="M711" s="250"/>
      <c r="T711" s="251"/>
      <c r="AT711" s="248" t="s">
        <v>112</v>
      </c>
      <c r="AU711" s="248" t="s">
        <v>69</v>
      </c>
      <c r="AV711" s="247" t="s">
        <v>67</v>
      </c>
      <c r="AW711" s="247" t="s">
        <v>25</v>
      </c>
      <c r="AX711" s="247" t="s">
        <v>62</v>
      </c>
      <c r="AY711" s="248" t="s">
        <v>103</v>
      </c>
    </row>
    <row r="712" spans="2:65" s="139" customFormat="1">
      <c r="B712" s="138"/>
      <c r="D712" s="140" t="s">
        <v>112</v>
      </c>
      <c r="E712" s="141" t="s">
        <v>1</v>
      </c>
      <c r="F712" s="142" t="s">
        <v>580</v>
      </c>
      <c r="H712" s="143">
        <v>0.5</v>
      </c>
      <c r="L712" s="138"/>
      <c r="M712" s="145"/>
      <c r="T712" s="147"/>
      <c r="AT712" s="141" t="s">
        <v>112</v>
      </c>
      <c r="AU712" s="141" t="s">
        <v>69</v>
      </c>
      <c r="AV712" s="139" t="s">
        <v>69</v>
      </c>
      <c r="AW712" s="139" t="s">
        <v>25</v>
      </c>
      <c r="AX712" s="139" t="s">
        <v>62</v>
      </c>
      <c r="AY712" s="141" t="s">
        <v>103</v>
      </c>
    </row>
    <row r="713" spans="2:65" s="247" customFormat="1">
      <c r="B713" s="246"/>
      <c r="D713" s="140" t="s">
        <v>112</v>
      </c>
      <c r="E713" s="248" t="s">
        <v>1</v>
      </c>
      <c r="F713" s="249" t="s">
        <v>583</v>
      </c>
      <c r="H713" s="248" t="s">
        <v>1</v>
      </c>
      <c r="L713" s="246"/>
      <c r="M713" s="250"/>
      <c r="T713" s="251"/>
      <c r="AT713" s="248" t="s">
        <v>112</v>
      </c>
      <c r="AU713" s="248" t="s">
        <v>69</v>
      </c>
      <c r="AV713" s="247" t="s">
        <v>67</v>
      </c>
      <c r="AW713" s="247" t="s">
        <v>25</v>
      </c>
      <c r="AX713" s="247" t="s">
        <v>62</v>
      </c>
      <c r="AY713" s="248" t="s">
        <v>103</v>
      </c>
    </row>
    <row r="714" spans="2:65" s="247" customFormat="1">
      <c r="B714" s="246"/>
      <c r="D714" s="140" t="s">
        <v>112</v>
      </c>
      <c r="E714" s="248" t="s">
        <v>1</v>
      </c>
      <c r="F714" s="249" t="s">
        <v>459</v>
      </c>
      <c r="H714" s="248" t="s">
        <v>1</v>
      </c>
      <c r="L714" s="246"/>
      <c r="M714" s="250"/>
      <c r="T714" s="251"/>
      <c r="AT714" s="248" t="s">
        <v>112</v>
      </c>
      <c r="AU714" s="248" t="s">
        <v>69</v>
      </c>
      <c r="AV714" s="247" t="s">
        <v>67</v>
      </c>
      <c r="AW714" s="247" t="s">
        <v>25</v>
      </c>
      <c r="AX714" s="247" t="s">
        <v>62</v>
      </c>
      <c r="AY714" s="248" t="s">
        <v>103</v>
      </c>
    </row>
    <row r="715" spans="2:65" s="247" customFormat="1">
      <c r="B715" s="246"/>
      <c r="D715" s="140" t="s">
        <v>112</v>
      </c>
      <c r="E715" s="248" t="s">
        <v>1</v>
      </c>
      <c r="F715" s="249" t="s">
        <v>584</v>
      </c>
      <c r="H715" s="248" t="s">
        <v>1</v>
      </c>
      <c r="L715" s="246"/>
      <c r="M715" s="250"/>
      <c r="T715" s="251"/>
      <c r="AT715" s="248" t="s">
        <v>112</v>
      </c>
      <c r="AU715" s="248" t="s">
        <v>69</v>
      </c>
      <c r="AV715" s="247" t="s">
        <v>67</v>
      </c>
      <c r="AW715" s="247" t="s">
        <v>25</v>
      </c>
      <c r="AX715" s="247" t="s">
        <v>62</v>
      </c>
      <c r="AY715" s="248" t="s">
        <v>103</v>
      </c>
    </row>
    <row r="716" spans="2:65" s="139" customFormat="1">
      <c r="B716" s="138"/>
      <c r="D716" s="140" t="s">
        <v>112</v>
      </c>
      <c r="E716" s="141" t="s">
        <v>1</v>
      </c>
      <c r="F716" s="142" t="s">
        <v>585</v>
      </c>
      <c r="H716" s="143">
        <v>1.7</v>
      </c>
      <c r="L716" s="138"/>
      <c r="M716" s="145"/>
      <c r="T716" s="147"/>
      <c r="AT716" s="141" t="s">
        <v>112</v>
      </c>
      <c r="AU716" s="141" t="s">
        <v>69</v>
      </c>
      <c r="AV716" s="139" t="s">
        <v>69</v>
      </c>
      <c r="AW716" s="139" t="s">
        <v>25</v>
      </c>
      <c r="AX716" s="139" t="s">
        <v>62</v>
      </c>
      <c r="AY716" s="141" t="s">
        <v>103</v>
      </c>
    </row>
    <row r="717" spans="2:65" s="253" customFormat="1">
      <c r="B717" s="252"/>
      <c r="D717" s="140" t="s">
        <v>112</v>
      </c>
      <c r="E717" s="254" t="s">
        <v>1</v>
      </c>
      <c r="F717" s="255" t="s">
        <v>439</v>
      </c>
      <c r="H717" s="256">
        <v>143</v>
      </c>
      <c r="L717" s="252"/>
      <c r="M717" s="257"/>
      <c r="T717" s="258"/>
      <c r="AT717" s="254" t="s">
        <v>112</v>
      </c>
      <c r="AU717" s="254" t="s">
        <v>69</v>
      </c>
      <c r="AV717" s="253" t="s">
        <v>110</v>
      </c>
      <c r="AW717" s="253" t="s">
        <v>25</v>
      </c>
      <c r="AX717" s="253" t="s">
        <v>67</v>
      </c>
      <c r="AY717" s="254" t="s">
        <v>103</v>
      </c>
    </row>
    <row r="718" spans="2:65" s="186" customFormat="1" ht="16.5" customHeight="1">
      <c r="B718" s="185"/>
      <c r="C718" s="230" t="s">
        <v>6</v>
      </c>
      <c r="D718" s="230" t="s">
        <v>105</v>
      </c>
      <c r="E718" s="231" t="s">
        <v>586</v>
      </c>
      <c r="F718" s="232" t="s">
        <v>587</v>
      </c>
      <c r="G718" s="233" t="s">
        <v>131</v>
      </c>
      <c r="H718" s="234">
        <v>143</v>
      </c>
      <c r="I718" s="172"/>
      <c r="J718" s="235">
        <f>ROUND(I718*H718,2)</f>
        <v>0</v>
      </c>
      <c r="K718" s="232" t="s">
        <v>428</v>
      </c>
      <c r="L718" s="185"/>
      <c r="M718" s="236" t="s">
        <v>1</v>
      </c>
      <c r="N718" s="237" t="s">
        <v>33</v>
      </c>
      <c r="O718" s="238">
        <v>8.5000000000000006E-2</v>
      </c>
      <c r="P718" s="238">
        <f>O718*H718</f>
        <v>12.155000000000001</v>
      </c>
      <c r="Q718" s="238">
        <v>0</v>
      </c>
      <c r="R718" s="238">
        <f>Q718*H718</f>
        <v>0</v>
      </c>
      <c r="S718" s="238">
        <v>0</v>
      </c>
      <c r="T718" s="239">
        <f>S718*H718</f>
        <v>0</v>
      </c>
      <c r="AR718" s="240" t="s">
        <v>110</v>
      </c>
      <c r="AT718" s="240" t="s">
        <v>105</v>
      </c>
      <c r="AU718" s="240" t="s">
        <v>69</v>
      </c>
      <c r="AY718" s="182" t="s">
        <v>103</v>
      </c>
      <c r="BE718" s="241">
        <f>IF(N718="základní",J718,0)</f>
        <v>0</v>
      </c>
      <c r="BF718" s="241">
        <f>IF(N718="snížená",J718,0)</f>
        <v>0</v>
      </c>
      <c r="BG718" s="241">
        <f>IF(N718="zákl. přenesená",J718,0)</f>
        <v>0</v>
      </c>
      <c r="BH718" s="241">
        <f>IF(N718="sníž. přenesená",J718,0)</f>
        <v>0</v>
      </c>
      <c r="BI718" s="241">
        <f>IF(N718="nulová",J718,0)</f>
        <v>0</v>
      </c>
      <c r="BJ718" s="182" t="s">
        <v>67</v>
      </c>
      <c r="BK718" s="241">
        <f>ROUND(I718*H718,2)</f>
        <v>0</v>
      </c>
      <c r="BL718" s="182" t="s">
        <v>110</v>
      </c>
      <c r="BM718" s="240" t="s">
        <v>588</v>
      </c>
    </row>
    <row r="719" spans="2:65" s="186" customFormat="1">
      <c r="B719" s="185"/>
      <c r="D719" s="140" t="s">
        <v>430</v>
      </c>
      <c r="F719" s="242" t="s">
        <v>589</v>
      </c>
      <c r="L719" s="185"/>
      <c r="M719" s="243"/>
      <c r="T719" s="244"/>
      <c r="AT719" s="182" t="s">
        <v>430</v>
      </c>
      <c r="AU719" s="182" t="s">
        <v>69</v>
      </c>
    </row>
    <row r="720" spans="2:65" s="247" customFormat="1">
      <c r="B720" s="246"/>
      <c r="D720" s="140" t="s">
        <v>112</v>
      </c>
      <c r="E720" s="248" t="s">
        <v>1</v>
      </c>
      <c r="F720" s="249" t="s">
        <v>434</v>
      </c>
      <c r="H720" s="248" t="s">
        <v>1</v>
      </c>
      <c r="L720" s="246"/>
      <c r="M720" s="250"/>
      <c r="T720" s="251"/>
      <c r="AT720" s="248" t="s">
        <v>112</v>
      </c>
      <c r="AU720" s="248" t="s">
        <v>69</v>
      </c>
      <c r="AV720" s="247" t="s">
        <v>67</v>
      </c>
      <c r="AW720" s="247" t="s">
        <v>25</v>
      </c>
      <c r="AX720" s="247" t="s">
        <v>62</v>
      </c>
      <c r="AY720" s="248" t="s">
        <v>103</v>
      </c>
    </row>
    <row r="721" spans="2:51" s="247" customFormat="1">
      <c r="B721" s="246"/>
      <c r="D721" s="140" t="s">
        <v>112</v>
      </c>
      <c r="E721" s="248" t="s">
        <v>1</v>
      </c>
      <c r="F721" s="249" t="s">
        <v>435</v>
      </c>
      <c r="H721" s="248" t="s">
        <v>1</v>
      </c>
      <c r="L721" s="246"/>
      <c r="M721" s="250"/>
      <c r="T721" s="251"/>
      <c r="AT721" s="248" t="s">
        <v>112</v>
      </c>
      <c r="AU721" s="248" t="s">
        <v>69</v>
      </c>
      <c r="AV721" s="247" t="s">
        <v>67</v>
      </c>
      <c r="AW721" s="247" t="s">
        <v>25</v>
      </c>
      <c r="AX721" s="247" t="s">
        <v>62</v>
      </c>
      <c r="AY721" s="248" t="s">
        <v>103</v>
      </c>
    </row>
    <row r="722" spans="2:51" s="247" customFormat="1">
      <c r="B722" s="246"/>
      <c r="D722" s="140" t="s">
        <v>112</v>
      </c>
      <c r="E722" s="248" t="s">
        <v>1</v>
      </c>
      <c r="F722" s="249" t="s">
        <v>436</v>
      </c>
      <c r="H722" s="248" t="s">
        <v>1</v>
      </c>
      <c r="L722" s="246"/>
      <c r="M722" s="250"/>
      <c r="T722" s="251"/>
      <c r="AT722" s="248" t="s">
        <v>112</v>
      </c>
      <c r="AU722" s="248" t="s">
        <v>69</v>
      </c>
      <c r="AV722" s="247" t="s">
        <v>67</v>
      </c>
      <c r="AW722" s="247" t="s">
        <v>25</v>
      </c>
      <c r="AX722" s="247" t="s">
        <v>62</v>
      </c>
      <c r="AY722" s="248" t="s">
        <v>103</v>
      </c>
    </row>
    <row r="723" spans="2:51" s="247" customFormat="1">
      <c r="B723" s="246"/>
      <c r="D723" s="140" t="s">
        <v>112</v>
      </c>
      <c r="E723" s="248" t="s">
        <v>1</v>
      </c>
      <c r="F723" s="249" t="s">
        <v>572</v>
      </c>
      <c r="H723" s="248" t="s">
        <v>1</v>
      </c>
      <c r="L723" s="246"/>
      <c r="M723" s="250"/>
      <c r="T723" s="251"/>
      <c r="AT723" s="248" t="s">
        <v>112</v>
      </c>
      <c r="AU723" s="248" t="s">
        <v>69</v>
      </c>
      <c r="AV723" s="247" t="s">
        <v>67</v>
      </c>
      <c r="AW723" s="247" t="s">
        <v>25</v>
      </c>
      <c r="AX723" s="247" t="s">
        <v>62</v>
      </c>
      <c r="AY723" s="248" t="s">
        <v>103</v>
      </c>
    </row>
    <row r="724" spans="2:51" s="247" customFormat="1">
      <c r="B724" s="246"/>
      <c r="D724" s="140" t="s">
        <v>112</v>
      </c>
      <c r="E724" s="248" t="s">
        <v>1</v>
      </c>
      <c r="F724" s="249" t="s">
        <v>451</v>
      </c>
      <c r="H724" s="248" t="s">
        <v>1</v>
      </c>
      <c r="L724" s="246"/>
      <c r="M724" s="250"/>
      <c r="T724" s="251"/>
      <c r="AT724" s="248" t="s">
        <v>112</v>
      </c>
      <c r="AU724" s="248" t="s">
        <v>69</v>
      </c>
      <c r="AV724" s="247" t="s">
        <v>67</v>
      </c>
      <c r="AW724" s="247" t="s">
        <v>25</v>
      </c>
      <c r="AX724" s="247" t="s">
        <v>62</v>
      </c>
      <c r="AY724" s="248" t="s">
        <v>103</v>
      </c>
    </row>
    <row r="725" spans="2:51" s="247" customFormat="1">
      <c r="B725" s="246"/>
      <c r="D725" s="140" t="s">
        <v>112</v>
      </c>
      <c r="E725" s="248" t="s">
        <v>1</v>
      </c>
      <c r="F725" s="249" t="s">
        <v>573</v>
      </c>
      <c r="H725" s="248" t="s">
        <v>1</v>
      </c>
      <c r="L725" s="246"/>
      <c r="M725" s="250"/>
      <c r="T725" s="251"/>
      <c r="AT725" s="248" t="s">
        <v>112</v>
      </c>
      <c r="AU725" s="248" t="s">
        <v>69</v>
      </c>
      <c r="AV725" s="247" t="s">
        <v>67</v>
      </c>
      <c r="AW725" s="247" t="s">
        <v>25</v>
      </c>
      <c r="AX725" s="247" t="s">
        <v>62</v>
      </c>
      <c r="AY725" s="248" t="s">
        <v>103</v>
      </c>
    </row>
    <row r="726" spans="2:51" s="139" customFormat="1">
      <c r="B726" s="138"/>
      <c r="D726" s="140" t="s">
        <v>112</v>
      </c>
      <c r="E726" s="141" t="s">
        <v>1</v>
      </c>
      <c r="F726" s="142" t="s">
        <v>574</v>
      </c>
      <c r="H726" s="143">
        <v>48.5</v>
      </c>
      <c r="L726" s="138"/>
      <c r="M726" s="145"/>
      <c r="T726" s="147"/>
      <c r="AT726" s="141" t="s">
        <v>112</v>
      </c>
      <c r="AU726" s="141" t="s">
        <v>69</v>
      </c>
      <c r="AV726" s="139" t="s">
        <v>69</v>
      </c>
      <c r="AW726" s="139" t="s">
        <v>25</v>
      </c>
      <c r="AX726" s="139" t="s">
        <v>62</v>
      </c>
      <c r="AY726" s="141" t="s">
        <v>103</v>
      </c>
    </row>
    <row r="727" spans="2:51" s="247" customFormat="1">
      <c r="B727" s="246"/>
      <c r="D727" s="140" t="s">
        <v>112</v>
      </c>
      <c r="E727" s="248" t="s">
        <v>1</v>
      </c>
      <c r="F727" s="249" t="s">
        <v>459</v>
      </c>
      <c r="H727" s="248" t="s">
        <v>1</v>
      </c>
      <c r="L727" s="246"/>
      <c r="M727" s="250"/>
      <c r="T727" s="251"/>
      <c r="AT727" s="248" t="s">
        <v>112</v>
      </c>
      <c r="AU727" s="248" t="s">
        <v>69</v>
      </c>
      <c r="AV727" s="247" t="s">
        <v>67</v>
      </c>
      <c r="AW727" s="247" t="s">
        <v>25</v>
      </c>
      <c r="AX727" s="247" t="s">
        <v>62</v>
      </c>
      <c r="AY727" s="248" t="s">
        <v>103</v>
      </c>
    </row>
    <row r="728" spans="2:51" s="247" customFormat="1">
      <c r="B728" s="246"/>
      <c r="D728" s="140" t="s">
        <v>112</v>
      </c>
      <c r="E728" s="248" t="s">
        <v>1</v>
      </c>
      <c r="F728" s="249" t="s">
        <v>575</v>
      </c>
      <c r="H728" s="248" t="s">
        <v>1</v>
      </c>
      <c r="L728" s="246"/>
      <c r="M728" s="250"/>
      <c r="T728" s="251"/>
      <c r="AT728" s="248" t="s">
        <v>112</v>
      </c>
      <c r="AU728" s="248" t="s">
        <v>69</v>
      </c>
      <c r="AV728" s="247" t="s">
        <v>67</v>
      </c>
      <c r="AW728" s="247" t="s">
        <v>25</v>
      </c>
      <c r="AX728" s="247" t="s">
        <v>62</v>
      </c>
      <c r="AY728" s="248" t="s">
        <v>103</v>
      </c>
    </row>
    <row r="729" spans="2:51" s="139" customFormat="1">
      <c r="B729" s="138"/>
      <c r="D729" s="140" t="s">
        <v>112</v>
      </c>
      <c r="E729" s="141" t="s">
        <v>1</v>
      </c>
      <c r="F729" s="142" t="s">
        <v>576</v>
      </c>
      <c r="H729" s="143">
        <v>47</v>
      </c>
      <c r="L729" s="138"/>
      <c r="M729" s="145"/>
      <c r="T729" s="147"/>
      <c r="AT729" s="141" t="s">
        <v>112</v>
      </c>
      <c r="AU729" s="141" t="s">
        <v>69</v>
      </c>
      <c r="AV729" s="139" t="s">
        <v>69</v>
      </c>
      <c r="AW729" s="139" t="s">
        <v>25</v>
      </c>
      <c r="AX729" s="139" t="s">
        <v>62</v>
      </c>
      <c r="AY729" s="141" t="s">
        <v>103</v>
      </c>
    </row>
    <row r="730" spans="2:51" s="247" customFormat="1">
      <c r="B730" s="246"/>
      <c r="D730" s="140" t="s">
        <v>112</v>
      </c>
      <c r="E730" s="248" t="s">
        <v>1</v>
      </c>
      <c r="F730" s="249" t="s">
        <v>464</v>
      </c>
      <c r="H730" s="248" t="s">
        <v>1</v>
      </c>
      <c r="L730" s="246"/>
      <c r="M730" s="250"/>
      <c r="T730" s="251"/>
      <c r="AT730" s="248" t="s">
        <v>112</v>
      </c>
      <c r="AU730" s="248" t="s">
        <v>69</v>
      </c>
      <c r="AV730" s="247" t="s">
        <v>67</v>
      </c>
      <c r="AW730" s="247" t="s">
        <v>25</v>
      </c>
      <c r="AX730" s="247" t="s">
        <v>62</v>
      </c>
      <c r="AY730" s="248" t="s">
        <v>103</v>
      </c>
    </row>
    <row r="731" spans="2:51" s="247" customFormat="1">
      <c r="B731" s="246"/>
      <c r="D731" s="140" t="s">
        <v>112</v>
      </c>
      <c r="E731" s="248" t="s">
        <v>1</v>
      </c>
      <c r="F731" s="249" t="s">
        <v>577</v>
      </c>
      <c r="H731" s="248" t="s">
        <v>1</v>
      </c>
      <c r="L731" s="246"/>
      <c r="M731" s="250"/>
      <c r="T731" s="251"/>
      <c r="AT731" s="248" t="s">
        <v>112</v>
      </c>
      <c r="AU731" s="248" t="s">
        <v>69</v>
      </c>
      <c r="AV731" s="247" t="s">
        <v>67</v>
      </c>
      <c r="AW731" s="247" t="s">
        <v>25</v>
      </c>
      <c r="AX731" s="247" t="s">
        <v>62</v>
      </c>
      <c r="AY731" s="248" t="s">
        <v>103</v>
      </c>
    </row>
    <row r="732" spans="2:51" s="139" customFormat="1">
      <c r="B732" s="138"/>
      <c r="D732" s="140" t="s">
        <v>112</v>
      </c>
      <c r="E732" s="141" t="s">
        <v>1</v>
      </c>
      <c r="F732" s="142" t="s">
        <v>578</v>
      </c>
      <c r="H732" s="143">
        <v>43.8</v>
      </c>
      <c r="L732" s="138"/>
      <c r="M732" s="145"/>
      <c r="T732" s="147"/>
      <c r="AT732" s="141" t="s">
        <v>112</v>
      </c>
      <c r="AU732" s="141" t="s">
        <v>69</v>
      </c>
      <c r="AV732" s="139" t="s">
        <v>69</v>
      </c>
      <c r="AW732" s="139" t="s">
        <v>25</v>
      </c>
      <c r="AX732" s="139" t="s">
        <v>62</v>
      </c>
      <c r="AY732" s="141" t="s">
        <v>103</v>
      </c>
    </row>
    <row r="733" spans="2:51" s="247" customFormat="1">
      <c r="B733" s="246"/>
      <c r="D733" s="140" t="s">
        <v>112</v>
      </c>
      <c r="E733" s="248" t="s">
        <v>1</v>
      </c>
      <c r="F733" s="249" t="s">
        <v>451</v>
      </c>
      <c r="H733" s="248" t="s">
        <v>1</v>
      </c>
      <c r="L733" s="246"/>
      <c r="M733" s="250"/>
      <c r="T733" s="251"/>
      <c r="AT733" s="248" t="s">
        <v>112</v>
      </c>
      <c r="AU733" s="248" t="s">
        <v>69</v>
      </c>
      <c r="AV733" s="247" t="s">
        <v>67</v>
      </c>
      <c r="AW733" s="247" t="s">
        <v>25</v>
      </c>
      <c r="AX733" s="247" t="s">
        <v>62</v>
      </c>
      <c r="AY733" s="248" t="s">
        <v>103</v>
      </c>
    </row>
    <row r="734" spans="2:51" s="247" customFormat="1">
      <c r="B734" s="246"/>
      <c r="D734" s="140" t="s">
        <v>112</v>
      </c>
      <c r="E734" s="248" t="s">
        <v>1</v>
      </c>
      <c r="F734" s="249" t="s">
        <v>579</v>
      </c>
      <c r="H734" s="248" t="s">
        <v>1</v>
      </c>
      <c r="L734" s="246"/>
      <c r="M734" s="250"/>
      <c r="T734" s="251"/>
      <c r="AT734" s="248" t="s">
        <v>112</v>
      </c>
      <c r="AU734" s="248" t="s">
        <v>69</v>
      </c>
      <c r="AV734" s="247" t="s">
        <v>67</v>
      </c>
      <c r="AW734" s="247" t="s">
        <v>25</v>
      </c>
      <c r="AX734" s="247" t="s">
        <v>62</v>
      </c>
      <c r="AY734" s="248" t="s">
        <v>103</v>
      </c>
    </row>
    <row r="735" spans="2:51" s="139" customFormat="1">
      <c r="B735" s="138"/>
      <c r="D735" s="140" t="s">
        <v>112</v>
      </c>
      <c r="E735" s="141" t="s">
        <v>1</v>
      </c>
      <c r="F735" s="142" t="s">
        <v>580</v>
      </c>
      <c r="H735" s="143">
        <v>0.5</v>
      </c>
      <c r="L735" s="138"/>
      <c r="M735" s="145"/>
      <c r="T735" s="147"/>
      <c r="AT735" s="141" t="s">
        <v>112</v>
      </c>
      <c r="AU735" s="141" t="s">
        <v>69</v>
      </c>
      <c r="AV735" s="139" t="s">
        <v>69</v>
      </c>
      <c r="AW735" s="139" t="s">
        <v>25</v>
      </c>
      <c r="AX735" s="139" t="s">
        <v>62</v>
      </c>
      <c r="AY735" s="141" t="s">
        <v>103</v>
      </c>
    </row>
    <row r="736" spans="2:51" s="247" customFormat="1">
      <c r="B736" s="246"/>
      <c r="D736" s="140" t="s">
        <v>112</v>
      </c>
      <c r="E736" s="248" t="s">
        <v>1</v>
      </c>
      <c r="F736" s="249" t="s">
        <v>459</v>
      </c>
      <c r="H736" s="248" t="s">
        <v>1</v>
      </c>
      <c r="L736" s="246"/>
      <c r="M736" s="250"/>
      <c r="T736" s="251"/>
      <c r="AT736" s="248" t="s">
        <v>112</v>
      </c>
      <c r="AU736" s="248" t="s">
        <v>69</v>
      </c>
      <c r="AV736" s="247" t="s">
        <v>67</v>
      </c>
      <c r="AW736" s="247" t="s">
        <v>25</v>
      </c>
      <c r="AX736" s="247" t="s">
        <v>62</v>
      </c>
      <c r="AY736" s="248" t="s">
        <v>103</v>
      </c>
    </row>
    <row r="737" spans="2:65" s="247" customFormat="1">
      <c r="B737" s="246"/>
      <c r="D737" s="140" t="s">
        <v>112</v>
      </c>
      <c r="E737" s="248" t="s">
        <v>1</v>
      </c>
      <c r="F737" s="249" t="s">
        <v>581</v>
      </c>
      <c r="H737" s="248" t="s">
        <v>1</v>
      </c>
      <c r="L737" s="246"/>
      <c r="M737" s="250"/>
      <c r="T737" s="251"/>
      <c r="AT737" s="248" t="s">
        <v>112</v>
      </c>
      <c r="AU737" s="248" t="s">
        <v>69</v>
      </c>
      <c r="AV737" s="247" t="s">
        <v>67</v>
      </c>
      <c r="AW737" s="247" t="s">
        <v>25</v>
      </c>
      <c r="AX737" s="247" t="s">
        <v>62</v>
      </c>
      <c r="AY737" s="248" t="s">
        <v>103</v>
      </c>
    </row>
    <row r="738" spans="2:65" s="139" customFormat="1">
      <c r="B738" s="138"/>
      <c r="D738" s="140" t="s">
        <v>112</v>
      </c>
      <c r="E738" s="141" t="s">
        <v>1</v>
      </c>
      <c r="F738" s="142" t="s">
        <v>582</v>
      </c>
      <c r="H738" s="143">
        <v>1</v>
      </c>
      <c r="L738" s="138"/>
      <c r="M738" s="145"/>
      <c r="T738" s="147"/>
      <c r="AT738" s="141" t="s">
        <v>112</v>
      </c>
      <c r="AU738" s="141" t="s">
        <v>69</v>
      </c>
      <c r="AV738" s="139" t="s">
        <v>69</v>
      </c>
      <c r="AW738" s="139" t="s">
        <v>25</v>
      </c>
      <c r="AX738" s="139" t="s">
        <v>62</v>
      </c>
      <c r="AY738" s="141" t="s">
        <v>103</v>
      </c>
    </row>
    <row r="739" spans="2:65" s="247" customFormat="1">
      <c r="B739" s="246"/>
      <c r="D739" s="140" t="s">
        <v>112</v>
      </c>
      <c r="E739" s="248" t="s">
        <v>1</v>
      </c>
      <c r="F739" s="249" t="s">
        <v>464</v>
      </c>
      <c r="H739" s="248" t="s">
        <v>1</v>
      </c>
      <c r="L739" s="246"/>
      <c r="M739" s="250"/>
      <c r="T739" s="251"/>
      <c r="AT739" s="248" t="s">
        <v>112</v>
      </c>
      <c r="AU739" s="248" t="s">
        <v>69</v>
      </c>
      <c r="AV739" s="247" t="s">
        <v>67</v>
      </c>
      <c r="AW739" s="247" t="s">
        <v>25</v>
      </c>
      <c r="AX739" s="247" t="s">
        <v>62</v>
      </c>
      <c r="AY739" s="248" t="s">
        <v>103</v>
      </c>
    </row>
    <row r="740" spans="2:65" s="247" customFormat="1">
      <c r="B740" s="246"/>
      <c r="D740" s="140" t="s">
        <v>112</v>
      </c>
      <c r="E740" s="248" t="s">
        <v>1</v>
      </c>
      <c r="F740" s="249" t="s">
        <v>579</v>
      </c>
      <c r="H740" s="248" t="s">
        <v>1</v>
      </c>
      <c r="L740" s="246"/>
      <c r="M740" s="250"/>
      <c r="T740" s="251"/>
      <c r="AT740" s="248" t="s">
        <v>112</v>
      </c>
      <c r="AU740" s="248" t="s">
        <v>69</v>
      </c>
      <c r="AV740" s="247" t="s">
        <v>67</v>
      </c>
      <c r="AW740" s="247" t="s">
        <v>25</v>
      </c>
      <c r="AX740" s="247" t="s">
        <v>62</v>
      </c>
      <c r="AY740" s="248" t="s">
        <v>103</v>
      </c>
    </row>
    <row r="741" spans="2:65" s="139" customFormat="1">
      <c r="B741" s="138"/>
      <c r="D741" s="140" t="s">
        <v>112</v>
      </c>
      <c r="E741" s="141" t="s">
        <v>1</v>
      </c>
      <c r="F741" s="142" t="s">
        <v>580</v>
      </c>
      <c r="H741" s="143">
        <v>0.5</v>
      </c>
      <c r="L741" s="138"/>
      <c r="M741" s="145"/>
      <c r="T741" s="147"/>
      <c r="AT741" s="141" t="s">
        <v>112</v>
      </c>
      <c r="AU741" s="141" t="s">
        <v>69</v>
      </c>
      <c r="AV741" s="139" t="s">
        <v>69</v>
      </c>
      <c r="AW741" s="139" t="s">
        <v>25</v>
      </c>
      <c r="AX741" s="139" t="s">
        <v>62</v>
      </c>
      <c r="AY741" s="141" t="s">
        <v>103</v>
      </c>
    </row>
    <row r="742" spans="2:65" s="247" customFormat="1">
      <c r="B742" s="246"/>
      <c r="D742" s="140" t="s">
        <v>112</v>
      </c>
      <c r="E742" s="248" t="s">
        <v>1</v>
      </c>
      <c r="F742" s="249" t="s">
        <v>583</v>
      </c>
      <c r="H742" s="248" t="s">
        <v>1</v>
      </c>
      <c r="L742" s="246"/>
      <c r="M742" s="250"/>
      <c r="T742" s="251"/>
      <c r="AT742" s="248" t="s">
        <v>112</v>
      </c>
      <c r="AU742" s="248" t="s">
        <v>69</v>
      </c>
      <c r="AV742" s="247" t="s">
        <v>67</v>
      </c>
      <c r="AW742" s="247" t="s">
        <v>25</v>
      </c>
      <c r="AX742" s="247" t="s">
        <v>62</v>
      </c>
      <c r="AY742" s="248" t="s">
        <v>103</v>
      </c>
    </row>
    <row r="743" spans="2:65" s="247" customFormat="1">
      <c r="B743" s="246"/>
      <c r="D743" s="140" t="s">
        <v>112</v>
      </c>
      <c r="E743" s="248" t="s">
        <v>1</v>
      </c>
      <c r="F743" s="249" t="s">
        <v>459</v>
      </c>
      <c r="H743" s="248" t="s">
        <v>1</v>
      </c>
      <c r="L743" s="246"/>
      <c r="M743" s="250"/>
      <c r="T743" s="251"/>
      <c r="AT743" s="248" t="s">
        <v>112</v>
      </c>
      <c r="AU743" s="248" t="s">
        <v>69</v>
      </c>
      <c r="AV743" s="247" t="s">
        <v>67</v>
      </c>
      <c r="AW743" s="247" t="s">
        <v>25</v>
      </c>
      <c r="AX743" s="247" t="s">
        <v>62</v>
      </c>
      <c r="AY743" s="248" t="s">
        <v>103</v>
      </c>
    </row>
    <row r="744" spans="2:65" s="247" customFormat="1">
      <c r="B744" s="246"/>
      <c r="D744" s="140" t="s">
        <v>112</v>
      </c>
      <c r="E744" s="248" t="s">
        <v>1</v>
      </c>
      <c r="F744" s="249" t="s">
        <v>584</v>
      </c>
      <c r="H744" s="248" t="s">
        <v>1</v>
      </c>
      <c r="L744" s="246"/>
      <c r="M744" s="250"/>
      <c r="T744" s="251"/>
      <c r="AT744" s="248" t="s">
        <v>112</v>
      </c>
      <c r="AU744" s="248" t="s">
        <v>69</v>
      </c>
      <c r="AV744" s="247" t="s">
        <v>67</v>
      </c>
      <c r="AW744" s="247" t="s">
        <v>25</v>
      </c>
      <c r="AX744" s="247" t="s">
        <v>62</v>
      </c>
      <c r="AY744" s="248" t="s">
        <v>103</v>
      </c>
    </row>
    <row r="745" spans="2:65" s="139" customFormat="1">
      <c r="B745" s="138"/>
      <c r="D745" s="140" t="s">
        <v>112</v>
      </c>
      <c r="E745" s="141" t="s">
        <v>1</v>
      </c>
      <c r="F745" s="142" t="s">
        <v>585</v>
      </c>
      <c r="H745" s="143">
        <v>1.7</v>
      </c>
      <c r="L745" s="138"/>
      <c r="M745" s="145"/>
      <c r="T745" s="147"/>
      <c r="AT745" s="141" t="s">
        <v>112</v>
      </c>
      <c r="AU745" s="141" t="s">
        <v>69</v>
      </c>
      <c r="AV745" s="139" t="s">
        <v>69</v>
      </c>
      <c r="AW745" s="139" t="s">
        <v>25</v>
      </c>
      <c r="AX745" s="139" t="s">
        <v>62</v>
      </c>
      <c r="AY745" s="141" t="s">
        <v>103</v>
      </c>
    </row>
    <row r="746" spans="2:65" s="253" customFormat="1">
      <c r="B746" s="252"/>
      <c r="D746" s="140" t="s">
        <v>112</v>
      </c>
      <c r="E746" s="254" t="s">
        <v>1</v>
      </c>
      <c r="F746" s="255" t="s">
        <v>439</v>
      </c>
      <c r="H746" s="256">
        <v>143</v>
      </c>
      <c r="L746" s="252"/>
      <c r="M746" s="257"/>
      <c r="T746" s="258"/>
      <c r="AT746" s="254" t="s">
        <v>112</v>
      </c>
      <c r="AU746" s="254" t="s">
        <v>69</v>
      </c>
      <c r="AV746" s="253" t="s">
        <v>110</v>
      </c>
      <c r="AW746" s="253" t="s">
        <v>25</v>
      </c>
      <c r="AX746" s="253" t="s">
        <v>67</v>
      </c>
      <c r="AY746" s="254" t="s">
        <v>103</v>
      </c>
    </row>
    <row r="747" spans="2:65" s="222" customFormat="1" ht="22.9" customHeight="1">
      <c r="B747" s="221"/>
      <c r="D747" s="115" t="s">
        <v>61</v>
      </c>
      <c r="E747" s="126" t="s">
        <v>110</v>
      </c>
      <c r="F747" s="126" t="s">
        <v>590</v>
      </c>
      <c r="J747" s="229">
        <f>BK747</f>
        <v>0</v>
      </c>
      <c r="L747" s="221"/>
      <c r="M747" s="224"/>
      <c r="P747" s="225">
        <f>SUM(P748:P782)</f>
        <v>31.828709999999997</v>
      </c>
      <c r="R747" s="225">
        <f>SUM(R748:R782)</f>
        <v>35.50487906</v>
      </c>
      <c r="T747" s="226">
        <f>SUM(T748:T782)</f>
        <v>0</v>
      </c>
      <c r="AR747" s="115" t="s">
        <v>67</v>
      </c>
      <c r="AT747" s="227" t="s">
        <v>61</v>
      </c>
      <c r="AU747" s="227" t="s">
        <v>67</v>
      </c>
      <c r="AY747" s="115" t="s">
        <v>103</v>
      </c>
      <c r="BK747" s="228">
        <f>SUM(BK748:BK782)</f>
        <v>0</v>
      </c>
    </row>
    <row r="748" spans="2:65" s="186" customFormat="1" ht="16.5" customHeight="1">
      <c r="B748" s="185"/>
      <c r="C748" s="230" t="s">
        <v>204</v>
      </c>
      <c r="D748" s="230" t="s">
        <v>105</v>
      </c>
      <c r="E748" s="231" t="s">
        <v>591</v>
      </c>
      <c r="F748" s="232" t="s">
        <v>592</v>
      </c>
      <c r="G748" s="233" t="s">
        <v>137</v>
      </c>
      <c r="H748" s="234">
        <v>18.777999999999999</v>
      </c>
      <c r="I748" s="172"/>
      <c r="J748" s="235">
        <f>ROUND(I748*H748,2)</f>
        <v>0</v>
      </c>
      <c r="K748" s="232" t="s">
        <v>428</v>
      </c>
      <c r="L748" s="185"/>
      <c r="M748" s="236" t="s">
        <v>1</v>
      </c>
      <c r="N748" s="237" t="s">
        <v>33</v>
      </c>
      <c r="O748" s="238">
        <v>1.6950000000000001</v>
      </c>
      <c r="P748" s="238">
        <f>O748*H748</f>
        <v>31.828709999999997</v>
      </c>
      <c r="Q748" s="238">
        <v>1.8907700000000001</v>
      </c>
      <c r="R748" s="238">
        <f>Q748*H748</f>
        <v>35.50487906</v>
      </c>
      <c r="S748" s="238">
        <v>0</v>
      </c>
      <c r="T748" s="239">
        <f>S748*H748</f>
        <v>0</v>
      </c>
      <c r="AR748" s="240" t="s">
        <v>110</v>
      </c>
      <c r="AT748" s="240" t="s">
        <v>105</v>
      </c>
      <c r="AU748" s="240" t="s">
        <v>69</v>
      </c>
      <c r="AY748" s="182" t="s">
        <v>103</v>
      </c>
      <c r="BE748" s="241">
        <f>IF(N748="základní",J748,0)</f>
        <v>0</v>
      </c>
      <c r="BF748" s="241">
        <f>IF(N748="snížená",J748,0)</f>
        <v>0</v>
      </c>
      <c r="BG748" s="241">
        <f>IF(N748="zákl. přenesená",J748,0)</f>
        <v>0</v>
      </c>
      <c r="BH748" s="241">
        <f>IF(N748="sníž. přenesená",J748,0)</f>
        <v>0</v>
      </c>
      <c r="BI748" s="241">
        <f>IF(N748="nulová",J748,0)</f>
        <v>0</v>
      </c>
      <c r="BJ748" s="182" t="s">
        <v>67</v>
      </c>
      <c r="BK748" s="241">
        <f>ROUND(I748*H748,2)</f>
        <v>0</v>
      </c>
      <c r="BL748" s="182" t="s">
        <v>110</v>
      </c>
      <c r="BM748" s="240" t="s">
        <v>593</v>
      </c>
    </row>
    <row r="749" spans="2:65" s="186" customFormat="1">
      <c r="B749" s="185"/>
      <c r="D749" s="140" t="s">
        <v>430</v>
      </c>
      <c r="F749" s="242" t="s">
        <v>594</v>
      </c>
      <c r="L749" s="185"/>
      <c r="M749" s="243"/>
      <c r="T749" s="244"/>
      <c r="AT749" s="182" t="s">
        <v>430</v>
      </c>
      <c r="AU749" s="182" t="s">
        <v>69</v>
      </c>
    </row>
    <row r="750" spans="2:65" s="247" customFormat="1">
      <c r="B750" s="246"/>
      <c r="D750" s="140" t="s">
        <v>112</v>
      </c>
      <c r="E750" s="248" t="s">
        <v>1</v>
      </c>
      <c r="F750" s="249" t="s">
        <v>434</v>
      </c>
      <c r="H750" s="248" t="s">
        <v>1</v>
      </c>
      <c r="L750" s="246"/>
      <c r="M750" s="250"/>
      <c r="T750" s="251"/>
      <c r="AT750" s="248" t="s">
        <v>112</v>
      </c>
      <c r="AU750" s="248" t="s">
        <v>69</v>
      </c>
      <c r="AV750" s="247" t="s">
        <v>67</v>
      </c>
      <c r="AW750" s="247" t="s">
        <v>25</v>
      </c>
      <c r="AX750" s="247" t="s">
        <v>62</v>
      </c>
      <c r="AY750" s="248" t="s">
        <v>103</v>
      </c>
    </row>
    <row r="751" spans="2:65" s="247" customFormat="1">
      <c r="B751" s="246"/>
      <c r="D751" s="140" t="s">
        <v>112</v>
      </c>
      <c r="E751" s="248" t="s">
        <v>1</v>
      </c>
      <c r="F751" s="249" t="s">
        <v>435</v>
      </c>
      <c r="H751" s="248" t="s">
        <v>1</v>
      </c>
      <c r="L751" s="246"/>
      <c r="M751" s="250"/>
      <c r="T751" s="251"/>
      <c r="AT751" s="248" t="s">
        <v>112</v>
      </c>
      <c r="AU751" s="248" t="s">
        <v>69</v>
      </c>
      <c r="AV751" s="247" t="s">
        <v>67</v>
      </c>
      <c r="AW751" s="247" t="s">
        <v>25</v>
      </c>
      <c r="AX751" s="247" t="s">
        <v>62</v>
      </c>
      <c r="AY751" s="248" t="s">
        <v>103</v>
      </c>
    </row>
    <row r="752" spans="2:65" s="247" customFormat="1">
      <c r="B752" s="246"/>
      <c r="D752" s="140" t="s">
        <v>112</v>
      </c>
      <c r="E752" s="248" t="s">
        <v>1</v>
      </c>
      <c r="F752" s="249" t="s">
        <v>436</v>
      </c>
      <c r="H752" s="248" t="s">
        <v>1</v>
      </c>
      <c r="L752" s="246"/>
      <c r="M752" s="250"/>
      <c r="T752" s="251"/>
      <c r="AT752" s="248" t="s">
        <v>112</v>
      </c>
      <c r="AU752" s="248" t="s">
        <v>69</v>
      </c>
      <c r="AV752" s="247" t="s">
        <v>67</v>
      </c>
      <c r="AW752" s="247" t="s">
        <v>25</v>
      </c>
      <c r="AX752" s="247" t="s">
        <v>62</v>
      </c>
      <c r="AY752" s="248" t="s">
        <v>103</v>
      </c>
    </row>
    <row r="753" spans="2:51" s="247" customFormat="1">
      <c r="B753" s="246"/>
      <c r="D753" s="140" t="s">
        <v>112</v>
      </c>
      <c r="E753" s="248" t="s">
        <v>1</v>
      </c>
      <c r="F753" s="249" t="s">
        <v>450</v>
      </c>
      <c r="H753" s="248" t="s">
        <v>1</v>
      </c>
      <c r="L753" s="246"/>
      <c r="M753" s="250"/>
      <c r="T753" s="251"/>
      <c r="AT753" s="248" t="s">
        <v>112</v>
      </c>
      <c r="AU753" s="248" t="s">
        <v>69</v>
      </c>
      <c r="AV753" s="247" t="s">
        <v>67</v>
      </c>
      <c r="AW753" s="247" t="s">
        <v>25</v>
      </c>
      <c r="AX753" s="247" t="s">
        <v>62</v>
      </c>
      <c r="AY753" s="248" t="s">
        <v>103</v>
      </c>
    </row>
    <row r="754" spans="2:51" s="247" customFormat="1">
      <c r="B754" s="246"/>
      <c r="D754" s="140" t="s">
        <v>112</v>
      </c>
      <c r="E754" s="248" t="s">
        <v>1</v>
      </c>
      <c r="F754" s="249" t="s">
        <v>595</v>
      </c>
      <c r="H754" s="248" t="s">
        <v>1</v>
      </c>
      <c r="L754" s="246"/>
      <c r="M754" s="250"/>
      <c r="T754" s="251"/>
      <c r="AT754" s="248" t="s">
        <v>112</v>
      </c>
      <c r="AU754" s="248" t="s">
        <v>69</v>
      </c>
      <c r="AV754" s="247" t="s">
        <v>67</v>
      </c>
      <c r="AW754" s="247" t="s">
        <v>25</v>
      </c>
      <c r="AX754" s="247" t="s">
        <v>62</v>
      </c>
      <c r="AY754" s="248" t="s">
        <v>103</v>
      </c>
    </row>
    <row r="755" spans="2:51" s="247" customFormat="1">
      <c r="B755" s="246"/>
      <c r="D755" s="140" t="s">
        <v>112</v>
      </c>
      <c r="E755" s="248" t="s">
        <v>1</v>
      </c>
      <c r="F755" s="249" t="s">
        <v>451</v>
      </c>
      <c r="H755" s="248" t="s">
        <v>1</v>
      </c>
      <c r="L755" s="246"/>
      <c r="M755" s="250"/>
      <c r="T755" s="251"/>
      <c r="AT755" s="248" t="s">
        <v>112</v>
      </c>
      <c r="AU755" s="248" t="s">
        <v>69</v>
      </c>
      <c r="AV755" s="247" t="s">
        <v>67</v>
      </c>
      <c r="AW755" s="247" t="s">
        <v>25</v>
      </c>
      <c r="AX755" s="247" t="s">
        <v>62</v>
      </c>
      <c r="AY755" s="248" t="s">
        <v>103</v>
      </c>
    </row>
    <row r="756" spans="2:51" s="247" customFormat="1">
      <c r="B756" s="246"/>
      <c r="D756" s="140" t="s">
        <v>112</v>
      </c>
      <c r="E756" s="248" t="s">
        <v>1</v>
      </c>
      <c r="F756" s="249" t="s">
        <v>453</v>
      </c>
      <c r="H756" s="248" t="s">
        <v>1</v>
      </c>
      <c r="L756" s="246"/>
      <c r="M756" s="250"/>
      <c r="T756" s="251"/>
      <c r="AT756" s="248" t="s">
        <v>112</v>
      </c>
      <c r="AU756" s="248" t="s">
        <v>69</v>
      </c>
      <c r="AV756" s="247" t="s">
        <v>67</v>
      </c>
      <c r="AW756" s="247" t="s">
        <v>25</v>
      </c>
      <c r="AX756" s="247" t="s">
        <v>62</v>
      </c>
      <c r="AY756" s="248" t="s">
        <v>103</v>
      </c>
    </row>
    <row r="757" spans="2:51" s="139" customFormat="1">
      <c r="B757" s="138"/>
      <c r="D757" s="140" t="s">
        <v>112</v>
      </c>
      <c r="E757" s="141" t="s">
        <v>1</v>
      </c>
      <c r="F757" s="142" t="s">
        <v>596</v>
      </c>
      <c r="H757" s="143">
        <v>6.5</v>
      </c>
      <c r="L757" s="138"/>
      <c r="M757" s="145"/>
      <c r="T757" s="147"/>
      <c r="AT757" s="141" t="s">
        <v>112</v>
      </c>
      <c r="AU757" s="141" t="s">
        <v>69</v>
      </c>
      <c r="AV757" s="139" t="s">
        <v>69</v>
      </c>
      <c r="AW757" s="139" t="s">
        <v>25</v>
      </c>
      <c r="AX757" s="139" t="s">
        <v>62</v>
      </c>
      <c r="AY757" s="141" t="s">
        <v>103</v>
      </c>
    </row>
    <row r="758" spans="2:51" s="247" customFormat="1">
      <c r="B758" s="246"/>
      <c r="D758" s="140" t="s">
        <v>112</v>
      </c>
      <c r="E758" s="248" t="s">
        <v>1</v>
      </c>
      <c r="F758" s="249" t="s">
        <v>455</v>
      </c>
      <c r="H758" s="248" t="s">
        <v>1</v>
      </c>
      <c r="L758" s="246"/>
      <c r="M758" s="250"/>
      <c r="T758" s="251"/>
      <c r="AT758" s="248" t="s">
        <v>112</v>
      </c>
      <c r="AU758" s="248" t="s">
        <v>69</v>
      </c>
      <c r="AV758" s="247" t="s">
        <v>67</v>
      </c>
      <c r="AW758" s="247" t="s">
        <v>25</v>
      </c>
      <c r="AX758" s="247" t="s">
        <v>62</v>
      </c>
      <c r="AY758" s="248" t="s">
        <v>103</v>
      </c>
    </row>
    <row r="759" spans="2:51" s="247" customFormat="1">
      <c r="B759" s="246"/>
      <c r="D759" s="140" t="s">
        <v>112</v>
      </c>
      <c r="E759" s="248" t="s">
        <v>1</v>
      </c>
      <c r="F759" s="249" t="s">
        <v>456</v>
      </c>
      <c r="H759" s="248" t="s">
        <v>1</v>
      </c>
      <c r="L759" s="246"/>
      <c r="M759" s="250"/>
      <c r="T759" s="251"/>
      <c r="AT759" s="248" t="s">
        <v>112</v>
      </c>
      <c r="AU759" s="248" t="s">
        <v>69</v>
      </c>
      <c r="AV759" s="247" t="s">
        <v>67</v>
      </c>
      <c r="AW759" s="247" t="s">
        <v>25</v>
      </c>
      <c r="AX759" s="247" t="s">
        <v>62</v>
      </c>
      <c r="AY759" s="248" t="s">
        <v>103</v>
      </c>
    </row>
    <row r="760" spans="2:51" s="139" customFormat="1">
      <c r="B760" s="138"/>
      <c r="D760" s="140" t="s">
        <v>112</v>
      </c>
      <c r="E760" s="141" t="s">
        <v>1</v>
      </c>
      <c r="F760" s="142" t="s">
        <v>597</v>
      </c>
      <c r="H760" s="143">
        <v>-0.157</v>
      </c>
      <c r="L760" s="138"/>
      <c r="M760" s="145"/>
      <c r="T760" s="147"/>
      <c r="AT760" s="141" t="s">
        <v>112</v>
      </c>
      <c r="AU760" s="141" t="s">
        <v>69</v>
      </c>
      <c r="AV760" s="139" t="s">
        <v>69</v>
      </c>
      <c r="AW760" s="139" t="s">
        <v>25</v>
      </c>
      <c r="AX760" s="139" t="s">
        <v>62</v>
      </c>
      <c r="AY760" s="141" t="s">
        <v>103</v>
      </c>
    </row>
    <row r="761" spans="2:51" s="260" customFormat="1">
      <c r="B761" s="259"/>
      <c r="D761" s="140" t="s">
        <v>112</v>
      </c>
      <c r="E761" s="261" t="s">
        <v>1</v>
      </c>
      <c r="F761" s="262" t="s">
        <v>458</v>
      </c>
      <c r="H761" s="263">
        <v>6.343</v>
      </c>
      <c r="L761" s="259"/>
      <c r="M761" s="264"/>
      <c r="T761" s="265"/>
      <c r="AT761" s="261" t="s">
        <v>112</v>
      </c>
      <c r="AU761" s="261" t="s">
        <v>69</v>
      </c>
      <c r="AV761" s="260" t="s">
        <v>119</v>
      </c>
      <c r="AW761" s="260" t="s">
        <v>25</v>
      </c>
      <c r="AX761" s="260" t="s">
        <v>62</v>
      </c>
      <c r="AY761" s="261" t="s">
        <v>103</v>
      </c>
    </row>
    <row r="762" spans="2:51" s="247" customFormat="1">
      <c r="B762" s="246"/>
      <c r="D762" s="140" t="s">
        <v>112</v>
      </c>
      <c r="E762" s="248" t="s">
        <v>1</v>
      </c>
      <c r="F762" s="249" t="s">
        <v>459</v>
      </c>
      <c r="H762" s="248" t="s">
        <v>1</v>
      </c>
      <c r="L762" s="246"/>
      <c r="M762" s="250"/>
      <c r="T762" s="251"/>
      <c r="AT762" s="248" t="s">
        <v>112</v>
      </c>
      <c r="AU762" s="248" t="s">
        <v>69</v>
      </c>
      <c r="AV762" s="247" t="s">
        <v>67</v>
      </c>
      <c r="AW762" s="247" t="s">
        <v>25</v>
      </c>
      <c r="AX762" s="247" t="s">
        <v>62</v>
      </c>
      <c r="AY762" s="248" t="s">
        <v>103</v>
      </c>
    </row>
    <row r="763" spans="2:51" s="247" customFormat="1">
      <c r="B763" s="246"/>
      <c r="D763" s="140" t="s">
        <v>112</v>
      </c>
      <c r="E763" s="248" t="s">
        <v>1</v>
      </c>
      <c r="F763" s="249" t="s">
        <v>460</v>
      </c>
      <c r="H763" s="248" t="s">
        <v>1</v>
      </c>
      <c r="L763" s="246"/>
      <c r="M763" s="250"/>
      <c r="T763" s="251"/>
      <c r="AT763" s="248" t="s">
        <v>112</v>
      </c>
      <c r="AU763" s="248" t="s">
        <v>69</v>
      </c>
      <c r="AV763" s="247" t="s">
        <v>67</v>
      </c>
      <c r="AW763" s="247" t="s">
        <v>25</v>
      </c>
      <c r="AX763" s="247" t="s">
        <v>62</v>
      </c>
      <c r="AY763" s="248" t="s">
        <v>103</v>
      </c>
    </row>
    <row r="764" spans="2:51" s="139" customFormat="1">
      <c r="B764" s="138"/>
      <c r="D764" s="140" t="s">
        <v>112</v>
      </c>
      <c r="E764" s="141" t="s">
        <v>1</v>
      </c>
      <c r="F764" s="142" t="s">
        <v>596</v>
      </c>
      <c r="H764" s="143">
        <v>6.5</v>
      </c>
      <c r="L764" s="138"/>
      <c r="M764" s="145"/>
      <c r="T764" s="147"/>
      <c r="AT764" s="141" t="s">
        <v>112</v>
      </c>
      <c r="AU764" s="141" t="s">
        <v>69</v>
      </c>
      <c r="AV764" s="139" t="s">
        <v>69</v>
      </c>
      <c r="AW764" s="139" t="s">
        <v>25</v>
      </c>
      <c r="AX764" s="139" t="s">
        <v>62</v>
      </c>
      <c r="AY764" s="141" t="s">
        <v>103</v>
      </c>
    </row>
    <row r="765" spans="2:51" s="247" customFormat="1">
      <c r="B765" s="246"/>
      <c r="D765" s="140" t="s">
        <v>112</v>
      </c>
      <c r="E765" s="248" t="s">
        <v>1</v>
      </c>
      <c r="F765" s="249" t="s">
        <v>455</v>
      </c>
      <c r="H765" s="248" t="s">
        <v>1</v>
      </c>
      <c r="L765" s="246"/>
      <c r="M765" s="250"/>
      <c r="T765" s="251"/>
      <c r="AT765" s="248" t="s">
        <v>112</v>
      </c>
      <c r="AU765" s="248" t="s">
        <v>69</v>
      </c>
      <c r="AV765" s="247" t="s">
        <v>67</v>
      </c>
      <c r="AW765" s="247" t="s">
        <v>25</v>
      </c>
      <c r="AX765" s="247" t="s">
        <v>62</v>
      </c>
      <c r="AY765" s="248" t="s">
        <v>103</v>
      </c>
    </row>
    <row r="766" spans="2:51" s="247" customFormat="1">
      <c r="B766" s="246"/>
      <c r="D766" s="140" t="s">
        <v>112</v>
      </c>
      <c r="E766" s="248" t="s">
        <v>1</v>
      </c>
      <c r="F766" s="249" t="s">
        <v>462</v>
      </c>
      <c r="H766" s="248" t="s">
        <v>1</v>
      </c>
      <c r="L766" s="246"/>
      <c r="M766" s="250"/>
      <c r="T766" s="251"/>
      <c r="AT766" s="248" t="s">
        <v>112</v>
      </c>
      <c r="AU766" s="248" t="s">
        <v>69</v>
      </c>
      <c r="AV766" s="247" t="s">
        <v>67</v>
      </c>
      <c r="AW766" s="247" t="s">
        <v>25</v>
      </c>
      <c r="AX766" s="247" t="s">
        <v>62</v>
      </c>
      <c r="AY766" s="248" t="s">
        <v>103</v>
      </c>
    </row>
    <row r="767" spans="2:51" s="139" customFormat="1">
      <c r="B767" s="138"/>
      <c r="D767" s="140" t="s">
        <v>112</v>
      </c>
      <c r="E767" s="141" t="s">
        <v>1</v>
      </c>
      <c r="F767" s="142" t="s">
        <v>598</v>
      </c>
      <c r="H767" s="143">
        <v>-7.9000000000000001E-2</v>
      </c>
      <c r="L767" s="138"/>
      <c r="M767" s="145"/>
      <c r="T767" s="147"/>
      <c r="AT767" s="141" t="s">
        <v>112</v>
      </c>
      <c r="AU767" s="141" t="s">
        <v>69</v>
      </c>
      <c r="AV767" s="139" t="s">
        <v>69</v>
      </c>
      <c r="AW767" s="139" t="s">
        <v>25</v>
      </c>
      <c r="AX767" s="139" t="s">
        <v>62</v>
      </c>
      <c r="AY767" s="141" t="s">
        <v>103</v>
      </c>
    </row>
    <row r="768" spans="2:51" s="260" customFormat="1">
      <c r="B768" s="259"/>
      <c r="D768" s="140" t="s">
        <v>112</v>
      </c>
      <c r="E768" s="261" t="s">
        <v>1</v>
      </c>
      <c r="F768" s="262" t="s">
        <v>458</v>
      </c>
      <c r="H768" s="263">
        <v>6.4210000000000003</v>
      </c>
      <c r="L768" s="259"/>
      <c r="M768" s="264"/>
      <c r="T768" s="265"/>
      <c r="AT768" s="261" t="s">
        <v>112</v>
      </c>
      <c r="AU768" s="261" t="s">
        <v>69</v>
      </c>
      <c r="AV768" s="260" t="s">
        <v>119</v>
      </c>
      <c r="AW768" s="260" t="s">
        <v>25</v>
      </c>
      <c r="AX768" s="260" t="s">
        <v>62</v>
      </c>
      <c r="AY768" s="261" t="s">
        <v>103</v>
      </c>
    </row>
    <row r="769" spans="2:65" s="247" customFormat="1">
      <c r="B769" s="246"/>
      <c r="D769" s="140" t="s">
        <v>112</v>
      </c>
      <c r="E769" s="248" t="s">
        <v>1</v>
      </c>
      <c r="F769" s="249" t="s">
        <v>464</v>
      </c>
      <c r="H769" s="248" t="s">
        <v>1</v>
      </c>
      <c r="L769" s="246"/>
      <c r="M769" s="250"/>
      <c r="T769" s="251"/>
      <c r="AT769" s="248" t="s">
        <v>112</v>
      </c>
      <c r="AU769" s="248" t="s">
        <v>69</v>
      </c>
      <c r="AV769" s="247" t="s">
        <v>67</v>
      </c>
      <c r="AW769" s="247" t="s">
        <v>25</v>
      </c>
      <c r="AX769" s="247" t="s">
        <v>62</v>
      </c>
      <c r="AY769" s="248" t="s">
        <v>103</v>
      </c>
    </row>
    <row r="770" spans="2:65" s="247" customFormat="1">
      <c r="B770" s="246"/>
      <c r="D770" s="140" t="s">
        <v>112</v>
      </c>
      <c r="E770" s="248" t="s">
        <v>1</v>
      </c>
      <c r="F770" s="249" t="s">
        <v>452</v>
      </c>
      <c r="H770" s="248" t="s">
        <v>1</v>
      </c>
      <c r="L770" s="246"/>
      <c r="M770" s="250"/>
      <c r="T770" s="251"/>
      <c r="AT770" s="248" t="s">
        <v>112</v>
      </c>
      <c r="AU770" s="248" t="s">
        <v>69</v>
      </c>
      <c r="AV770" s="247" t="s">
        <v>67</v>
      </c>
      <c r="AW770" s="247" t="s">
        <v>25</v>
      </c>
      <c r="AX770" s="247" t="s">
        <v>62</v>
      </c>
      <c r="AY770" s="248" t="s">
        <v>103</v>
      </c>
    </row>
    <row r="771" spans="2:65" s="247" customFormat="1">
      <c r="B771" s="246"/>
      <c r="D771" s="140" t="s">
        <v>112</v>
      </c>
      <c r="E771" s="248" t="s">
        <v>1</v>
      </c>
      <c r="F771" s="249" t="s">
        <v>465</v>
      </c>
      <c r="H771" s="248" t="s">
        <v>1</v>
      </c>
      <c r="L771" s="246"/>
      <c r="M771" s="250"/>
      <c r="T771" s="251"/>
      <c r="AT771" s="248" t="s">
        <v>112</v>
      </c>
      <c r="AU771" s="248" t="s">
        <v>69</v>
      </c>
      <c r="AV771" s="247" t="s">
        <v>67</v>
      </c>
      <c r="AW771" s="247" t="s">
        <v>25</v>
      </c>
      <c r="AX771" s="247" t="s">
        <v>62</v>
      </c>
      <c r="AY771" s="248" t="s">
        <v>103</v>
      </c>
    </row>
    <row r="772" spans="2:65" s="139" customFormat="1">
      <c r="B772" s="138"/>
      <c r="D772" s="140" t="s">
        <v>112</v>
      </c>
      <c r="E772" s="141" t="s">
        <v>1</v>
      </c>
      <c r="F772" s="142" t="s">
        <v>599</v>
      </c>
      <c r="H772" s="143">
        <v>5.8890000000000002</v>
      </c>
      <c r="L772" s="138"/>
      <c r="M772" s="145"/>
      <c r="T772" s="147"/>
      <c r="AT772" s="141" t="s">
        <v>112</v>
      </c>
      <c r="AU772" s="141" t="s">
        <v>69</v>
      </c>
      <c r="AV772" s="139" t="s">
        <v>69</v>
      </c>
      <c r="AW772" s="139" t="s">
        <v>25</v>
      </c>
      <c r="AX772" s="139" t="s">
        <v>62</v>
      </c>
      <c r="AY772" s="141" t="s">
        <v>103</v>
      </c>
    </row>
    <row r="773" spans="2:65" s="247" customFormat="1">
      <c r="B773" s="246"/>
      <c r="D773" s="140" t="s">
        <v>112</v>
      </c>
      <c r="E773" s="248" t="s">
        <v>1</v>
      </c>
      <c r="F773" s="249" t="s">
        <v>455</v>
      </c>
      <c r="H773" s="248" t="s">
        <v>1</v>
      </c>
      <c r="L773" s="246"/>
      <c r="M773" s="250"/>
      <c r="T773" s="251"/>
      <c r="AT773" s="248" t="s">
        <v>112</v>
      </c>
      <c r="AU773" s="248" t="s">
        <v>69</v>
      </c>
      <c r="AV773" s="247" t="s">
        <v>67</v>
      </c>
      <c r="AW773" s="247" t="s">
        <v>25</v>
      </c>
      <c r="AX773" s="247" t="s">
        <v>62</v>
      </c>
      <c r="AY773" s="248" t="s">
        <v>103</v>
      </c>
    </row>
    <row r="774" spans="2:65" s="247" customFormat="1">
      <c r="B774" s="246"/>
      <c r="D774" s="140" t="s">
        <v>112</v>
      </c>
      <c r="E774" s="248" t="s">
        <v>1</v>
      </c>
      <c r="F774" s="249" t="s">
        <v>467</v>
      </c>
      <c r="H774" s="248" t="s">
        <v>1</v>
      </c>
      <c r="L774" s="246"/>
      <c r="M774" s="250"/>
      <c r="T774" s="251"/>
      <c r="AT774" s="248" t="s">
        <v>112</v>
      </c>
      <c r="AU774" s="248" t="s">
        <v>69</v>
      </c>
      <c r="AV774" s="247" t="s">
        <v>67</v>
      </c>
      <c r="AW774" s="247" t="s">
        <v>25</v>
      </c>
      <c r="AX774" s="247" t="s">
        <v>62</v>
      </c>
      <c r="AY774" s="248" t="s">
        <v>103</v>
      </c>
    </row>
    <row r="775" spans="2:65" s="139" customFormat="1">
      <c r="B775" s="138"/>
      <c r="D775" s="140" t="s">
        <v>112</v>
      </c>
      <c r="E775" s="141" t="s">
        <v>1</v>
      </c>
      <c r="F775" s="142" t="s">
        <v>598</v>
      </c>
      <c r="H775" s="143">
        <v>-7.9000000000000001E-2</v>
      </c>
      <c r="L775" s="138"/>
      <c r="M775" s="145"/>
      <c r="T775" s="147"/>
      <c r="AT775" s="141" t="s">
        <v>112</v>
      </c>
      <c r="AU775" s="141" t="s">
        <v>69</v>
      </c>
      <c r="AV775" s="139" t="s">
        <v>69</v>
      </c>
      <c r="AW775" s="139" t="s">
        <v>25</v>
      </c>
      <c r="AX775" s="139" t="s">
        <v>62</v>
      </c>
      <c r="AY775" s="141" t="s">
        <v>103</v>
      </c>
    </row>
    <row r="776" spans="2:65" s="260" customFormat="1">
      <c r="B776" s="259"/>
      <c r="D776" s="140" t="s">
        <v>112</v>
      </c>
      <c r="E776" s="261" t="s">
        <v>1</v>
      </c>
      <c r="F776" s="262" t="s">
        <v>458</v>
      </c>
      <c r="H776" s="263">
        <v>5.8100000000000005</v>
      </c>
      <c r="L776" s="259"/>
      <c r="M776" s="264"/>
      <c r="T776" s="265"/>
      <c r="AT776" s="261" t="s">
        <v>112</v>
      </c>
      <c r="AU776" s="261" t="s">
        <v>69</v>
      </c>
      <c r="AV776" s="260" t="s">
        <v>119</v>
      </c>
      <c r="AW776" s="260" t="s">
        <v>25</v>
      </c>
      <c r="AX776" s="260" t="s">
        <v>62</v>
      </c>
      <c r="AY776" s="261" t="s">
        <v>103</v>
      </c>
    </row>
    <row r="777" spans="2:65" s="247" customFormat="1">
      <c r="B777" s="246"/>
      <c r="D777" s="140" t="s">
        <v>112</v>
      </c>
      <c r="E777" s="248" t="s">
        <v>1</v>
      </c>
      <c r="F777" s="249" t="s">
        <v>459</v>
      </c>
      <c r="H777" s="248" t="s">
        <v>1</v>
      </c>
      <c r="L777" s="246"/>
      <c r="M777" s="250"/>
      <c r="T777" s="251"/>
      <c r="AT777" s="248" t="s">
        <v>112</v>
      </c>
      <c r="AU777" s="248" t="s">
        <v>69</v>
      </c>
      <c r="AV777" s="247" t="s">
        <v>67</v>
      </c>
      <c r="AW777" s="247" t="s">
        <v>25</v>
      </c>
      <c r="AX777" s="247" t="s">
        <v>62</v>
      </c>
      <c r="AY777" s="248" t="s">
        <v>103</v>
      </c>
    </row>
    <row r="778" spans="2:65" s="247" customFormat="1">
      <c r="B778" s="246"/>
      <c r="D778" s="140" t="s">
        <v>112</v>
      </c>
      <c r="E778" s="248" t="s">
        <v>1</v>
      </c>
      <c r="F778" s="249" t="s">
        <v>452</v>
      </c>
      <c r="H778" s="248" t="s">
        <v>1</v>
      </c>
      <c r="L778" s="246"/>
      <c r="M778" s="250"/>
      <c r="T778" s="251"/>
      <c r="AT778" s="248" t="s">
        <v>112</v>
      </c>
      <c r="AU778" s="248" t="s">
        <v>69</v>
      </c>
      <c r="AV778" s="247" t="s">
        <v>67</v>
      </c>
      <c r="AW778" s="247" t="s">
        <v>25</v>
      </c>
      <c r="AX778" s="247" t="s">
        <v>62</v>
      </c>
      <c r="AY778" s="248" t="s">
        <v>103</v>
      </c>
    </row>
    <row r="779" spans="2:65" s="247" customFormat="1">
      <c r="B779" s="246"/>
      <c r="D779" s="140" t="s">
        <v>112</v>
      </c>
      <c r="E779" s="248" t="s">
        <v>1</v>
      </c>
      <c r="F779" s="249" t="s">
        <v>469</v>
      </c>
      <c r="H779" s="248" t="s">
        <v>1</v>
      </c>
      <c r="L779" s="246"/>
      <c r="M779" s="250"/>
      <c r="T779" s="251"/>
      <c r="AT779" s="248" t="s">
        <v>112</v>
      </c>
      <c r="AU779" s="248" t="s">
        <v>69</v>
      </c>
      <c r="AV779" s="247" t="s">
        <v>67</v>
      </c>
      <c r="AW779" s="247" t="s">
        <v>25</v>
      </c>
      <c r="AX779" s="247" t="s">
        <v>62</v>
      </c>
      <c r="AY779" s="248" t="s">
        <v>103</v>
      </c>
    </row>
    <row r="780" spans="2:65" s="139" customFormat="1">
      <c r="B780" s="138"/>
      <c r="D780" s="140" t="s">
        <v>112</v>
      </c>
      <c r="E780" s="141" t="s">
        <v>1</v>
      </c>
      <c r="F780" s="142" t="s">
        <v>600</v>
      </c>
      <c r="H780" s="143">
        <v>0.20399999999999999</v>
      </c>
      <c r="L780" s="138"/>
      <c r="M780" s="145"/>
      <c r="T780" s="147"/>
      <c r="AT780" s="141" t="s">
        <v>112</v>
      </c>
      <c r="AU780" s="141" t="s">
        <v>69</v>
      </c>
      <c r="AV780" s="139" t="s">
        <v>69</v>
      </c>
      <c r="AW780" s="139" t="s">
        <v>25</v>
      </c>
      <c r="AX780" s="139" t="s">
        <v>62</v>
      </c>
      <c r="AY780" s="141" t="s">
        <v>103</v>
      </c>
    </row>
    <row r="781" spans="2:65" s="260" customFormat="1">
      <c r="B781" s="259"/>
      <c r="D781" s="140" t="s">
        <v>112</v>
      </c>
      <c r="E781" s="261" t="s">
        <v>1</v>
      </c>
      <c r="F781" s="262" t="s">
        <v>458</v>
      </c>
      <c r="H781" s="263">
        <v>0.20399999999999999</v>
      </c>
      <c r="L781" s="259"/>
      <c r="M781" s="264"/>
      <c r="T781" s="265"/>
      <c r="AT781" s="261" t="s">
        <v>112</v>
      </c>
      <c r="AU781" s="261" t="s">
        <v>69</v>
      </c>
      <c r="AV781" s="260" t="s">
        <v>119</v>
      </c>
      <c r="AW781" s="260" t="s">
        <v>25</v>
      </c>
      <c r="AX781" s="260" t="s">
        <v>62</v>
      </c>
      <c r="AY781" s="261" t="s">
        <v>103</v>
      </c>
    </row>
    <row r="782" spans="2:65" s="253" customFormat="1">
      <c r="B782" s="252"/>
      <c r="D782" s="140" t="s">
        <v>112</v>
      </c>
      <c r="E782" s="254" t="s">
        <v>1</v>
      </c>
      <c r="F782" s="255" t="s">
        <v>439</v>
      </c>
      <c r="H782" s="256">
        <v>18.777999999999999</v>
      </c>
      <c r="L782" s="252"/>
      <c r="M782" s="257"/>
      <c r="T782" s="258"/>
      <c r="AT782" s="254" t="s">
        <v>112</v>
      </c>
      <c r="AU782" s="254" t="s">
        <v>69</v>
      </c>
      <c r="AV782" s="253" t="s">
        <v>110</v>
      </c>
      <c r="AW782" s="253" t="s">
        <v>25</v>
      </c>
      <c r="AX782" s="253" t="s">
        <v>67</v>
      </c>
      <c r="AY782" s="254" t="s">
        <v>103</v>
      </c>
    </row>
    <row r="783" spans="2:65" s="222" customFormat="1" ht="22.9" customHeight="1">
      <c r="B783" s="221"/>
      <c r="D783" s="115" t="s">
        <v>61</v>
      </c>
      <c r="E783" s="126" t="s">
        <v>145</v>
      </c>
      <c r="F783" s="126" t="s">
        <v>178</v>
      </c>
      <c r="J783" s="229">
        <f>BK783</f>
        <v>0</v>
      </c>
      <c r="L783" s="221"/>
      <c r="M783" s="224"/>
      <c r="P783" s="225">
        <f>SUM(P784:P1300)</f>
        <v>333.63960000000003</v>
      </c>
      <c r="R783" s="225">
        <f>SUM(R784:R1300)</f>
        <v>18.234091000000003</v>
      </c>
      <c r="T783" s="226">
        <f>SUM(T784:T1300)</f>
        <v>49.565799999999996</v>
      </c>
      <c r="AR783" s="115" t="s">
        <v>67</v>
      </c>
      <c r="AT783" s="227" t="s">
        <v>61</v>
      </c>
      <c r="AU783" s="227" t="s">
        <v>67</v>
      </c>
      <c r="AY783" s="115" t="s">
        <v>103</v>
      </c>
      <c r="BK783" s="228">
        <f>SUM(BK784:BK1300)</f>
        <v>0</v>
      </c>
    </row>
    <row r="784" spans="2:65" s="186" customFormat="1" ht="16.5" customHeight="1">
      <c r="B784" s="185"/>
      <c r="C784" s="230" t="s">
        <v>208</v>
      </c>
      <c r="D784" s="230" t="s">
        <v>105</v>
      </c>
      <c r="E784" s="231" t="s">
        <v>601</v>
      </c>
      <c r="F784" s="232" t="s">
        <v>602</v>
      </c>
      <c r="G784" s="233" t="s">
        <v>131</v>
      </c>
      <c r="H784" s="234">
        <v>145.30000000000001</v>
      </c>
      <c r="I784" s="172"/>
      <c r="J784" s="235">
        <f>ROUND(I784*H784,2)</f>
        <v>0</v>
      </c>
      <c r="K784" s="232" t="s">
        <v>428</v>
      </c>
      <c r="L784" s="185"/>
      <c r="M784" s="236" t="s">
        <v>1</v>
      </c>
      <c r="N784" s="237" t="s">
        <v>33</v>
      </c>
      <c r="O784" s="238">
        <v>0.20499999999999999</v>
      </c>
      <c r="P784" s="238">
        <f>O784*H784</f>
        <v>29.7865</v>
      </c>
      <c r="Q784" s="238">
        <v>0</v>
      </c>
      <c r="R784" s="238">
        <f>Q784*H784</f>
        <v>0</v>
      </c>
      <c r="S784" s="238">
        <v>0.32</v>
      </c>
      <c r="T784" s="239">
        <f>S784*H784</f>
        <v>46.496000000000002</v>
      </c>
      <c r="AR784" s="240" t="s">
        <v>110</v>
      </c>
      <c r="AT784" s="240" t="s">
        <v>105</v>
      </c>
      <c r="AU784" s="240" t="s">
        <v>69</v>
      </c>
      <c r="AY784" s="182" t="s">
        <v>103</v>
      </c>
      <c r="BE784" s="241">
        <f>IF(N784="základní",J784,0)</f>
        <v>0</v>
      </c>
      <c r="BF784" s="241">
        <f>IF(N784="snížená",J784,0)</f>
        <v>0</v>
      </c>
      <c r="BG784" s="241">
        <f>IF(N784="zákl. přenesená",J784,0)</f>
        <v>0</v>
      </c>
      <c r="BH784" s="241">
        <f>IF(N784="sníž. přenesená",J784,0)</f>
        <v>0</v>
      </c>
      <c r="BI784" s="241">
        <f>IF(N784="nulová",J784,0)</f>
        <v>0</v>
      </c>
      <c r="BJ784" s="182" t="s">
        <v>67</v>
      </c>
      <c r="BK784" s="241">
        <f>ROUND(I784*H784,2)</f>
        <v>0</v>
      </c>
      <c r="BL784" s="182" t="s">
        <v>110</v>
      </c>
      <c r="BM784" s="240" t="s">
        <v>603</v>
      </c>
    </row>
    <row r="785" spans="2:65" s="186" customFormat="1">
      <c r="B785" s="185"/>
      <c r="D785" s="140" t="s">
        <v>430</v>
      </c>
      <c r="F785" s="242" t="s">
        <v>604</v>
      </c>
      <c r="L785" s="185"/>
      <c r="M785" s="243"/>
      <c r="T785" s="244"/>
      <c r="AT785" s="182" t="s">
        <v>430</v>
      </c>
      <c r="AU785" s="182" t="s">
        <v>69</v>
      </c>
    </row>
    <row r="786" spans="2:65" s="186" customFormat="1" ht="29.25">
      <c r="B786" s="185"/>
      <c r="D786" s="140" t="s">
        <v>432</v>
      </c>
      <c r="F786" s="245" t="s">
        <v>605</v>
      </c>
      <c r="L786" s="185"/>
      <c r="M786" s="243"/>
      <c r="T786" s="244"/>
      <c r="AT786" s="182" t="s">
        <v>432</v>
      </c>
      <c r="AU786" s="182" t="s">
        <v>69</v>
      </c>
    </row>
    <row r="787" spans="2:65" s="247" customFormat="1">
      <c r="B787" s="246"/>
      <c r="D787" s="140" t="s">
        <v>112</v>
      </c>
      <c r="E787" s="248" t="s">
        <v>1</v>
      </c>
      <c r="F787" s="249" t="s">
        <v>434</v>
      </c>
      <c r="H787" s="248" t="s">
        <v>1</v>
      </c>
      <c r="L787" s="246"/>
      <c r="M787" s="250"/>
      <c r="T787" s="251"/>
      <c r="AT787" s="248" t="s">
        <v>112</v>
      </c>
      <c r="AU787" s="248" t="s">
        <v>69</v>
      </c>
      <c r="AV787" s="247" t="s">
        <v>67</v>
      </c>
      <c r="AW787" s="247" t="s">
        <v>25</v>
      </c>
      <c r="AX787" s="247" t="s">
        <v>62</v>
      </c>
      <c r="AY787" s="248" t="s">
        <v>103</v>
      </c>
    </row>
    <row r="788" spans="2:65" s="247" customFormat="1">
      <c r="B788" s="246"/>
      <c r="D788" s="140" t="s">
        <v>112</v>
      </c>
      <c r="E788" s="248" t="s">
        <v>1</v>
      </c>
      <c r="F788" s="249" t="s">
        <v>435</v>
      </c>
      <c r="H788" s="248" t="s">
        <v>1</v>
      </c>
      <c r="L788" s="246"/>
      <c r="M788" s="250"/>
      <c r="T788" s="251"/>
      <c r="AT788" s="248" t="s">
        <v>112</v>
      </c>
      <c r="AU788" s="248" t="s">
        <v>69</v>
      </c>
      <c r="AV788" s="247" t="s">
        <v>67</v>
      </c>
      <c r="AW788" s="247" t="s">
        <v>25</v>
      </c>
      <c r="AX788" s="247" t="s">
        <v>62</v>
      </c>
      <c r="AY788" s="248" t="s">
        <v>103</v>
      </c>
    </row>
    <row r="789" spans="2:65" s="247" customFormat="1">
      <c r="B789" s="246"/>
      <c r="D789" s="140" t="s">
        <v>112</v>
      </c>
      <c r="E789" s="248" t="s">
        <v>1</v>
      </c>
      <c r="F789" s="249" t="s">
        <v>436</v>
      </c>
      <c r="H789" s="248" t="s">
        <v>1</v>
      </c>
      <c r="L789" s="246"/>
      <c r="M789" s="250"/>
      <c r="T789" s="251"/>
      <c r="AT789" s="248" t="s">
        <v>112</v>
      </c>
      <c r="AU789" s="248" t="s">
        <v>69</v>
      </c>
      <c r="AV789" s="247" t="s">
        <v>67</v>
      </c>
      <c r="AW789" s="247" t="s">
        <v>25</v>
      </c>
      <c r="AX789" s="247" t="s">
        <v>62</v>
      </c>
      <c r="AY789" s="248" t="s">
        <v>103</v>
      </c>
    </row>
    <row r="790" spans="2:65" s="247" customFormat="1">
      <c r="B790" s="246"/>
      <c r="D790" s="140" t="s">
        <v>112</v>
      </c>
      <c r="E790" s="248" t="s">
        <v>1</v>
      </c>
      <c r="F790" s="249" t="s">
        <v>606</v>
      </c>
      <c r="H790" s="248" t="s">
        <v>1</v>
      </c>
      <c r="L790" s="246"/>
      <c r="M790" s="250"/>
      <c r="T790" s="251"/>
      <c r="AT790" s="248" t="s">
        <v>112</v>
      </c>
      <c r="AU790" s="248" t="s">
        <v>69</v>
      </c>
      <c r="AV790" s="247" t="s">
        <v>67</v>
      </c>
      <c r="AW790" s="247" t="s">
        <v>25</v>
      </c>
      <c r="AX790" s="247" t="s">
        <v>62</v>
      </c>
      <c r="AY790" s="248" t="s">
        <v>103</v>
      </c>
    </row>
    <row r="791" spans="2:65" s="139" customFormat="1">
      <c r="B791" s="138"/>
      <c r="D791" s="140" t="s">
        <v>112</v>
      </c>
      <c r="E791" s="141" t="s">
        <v>1</v>
      </c>
      <c r="F791" s="142" t="s">
        <v>607</v>
      </c>
      <c r="H791" s="143">
        <v>145.30000000000001</v>
      </c>
      <c r="L791" s="138"/>
      <c r="M791" s="145"/>
      <c r="T791" s="147"/>
      <c r="AT791" s="141" t="s">
        <v>112</v>
      </c>
      <c r="AU791" s="141" t="s">
        <v>69</v>
      </c>
      <c r="AV791" s="139" t="s">
        <v>69</v>
      </c>
      <c r="AW791" s="139" t="s">
        <v>25</v>
      </c>
      <c r="AX791" s="139" t="s">
        <v>62</v>
      </c>
      <c r="AY791" s="141" t="s">
        <v>103</v>
      </c>
    </row>
    <row r="792" spans="2:65" s="253" customFormat="1">
      <c r="B792" s="252"/>
      <c r="D792" s="140" t="s">
        <v>112</v>
      </c>
      <c r="E792" s="254" t="s">
        <v>1</v>
      </c>
      <c r="F792" s="255" t="s">
        <v>439</v>
      </c>
      <c r="H792" s="256">
        <v>145.30000000000001</v>
      </c>
      <c r="L792" s="252"/>
      <c r="M792" s="257"/>
      <c r="T792" s="258"/>
      <c r="AT792" s="254" t="s">
        <v>112</v>
      </c>
      <c r="AU792" s="254" t="s">
        <v>69</v>
      </c>
      <c r="AV792" s="253" t="s">
        <v>110</v>
      </c>
      <c r="AW792" s="253" t="s">
        <v>25</v>
      </c>
      <c r="AX792" s="253" t="s">
        <v>67</v>
      </c>
      <c r="AY792" s="254" t="s">
        <v>103</v>
      </c>
    </row>
    <row r="793" spans="2:65" s="186" customFormat="1" ht="16.5" customHeight="1">
      <c r="B793" s="185"/>
      <c r="C793" s="230" t="s">
        <v>212</v>
      </c>
      <c r="D793" s="230" t="s">
        <v>105</v>
      </c>
      <c r="E793" s="231" t="s">
        <v>608</v>
      </c>
      <c r="F793" s="232" t="s">
        <v>609</v>
      </c>
      <c r="G793" s="233" t="s">
        <v>131</v>
      </c>
      <c r="H793" s="234">
        <v>1.7</v>
      </c>
      <c r="I793" s="172"/>
      <c r="J793" s="235">
        <f>ROUND(I793*H793,2)</f>
        <v>0</v>
      </c>
      <c r="K793" s="232" t="s">
        <v>428</v>
      </c>
      <c r="L793" s="185"/>
      <c r="M793" s="236" t="s">
        <v>1</v>
      </c>
      <c r="N793" s="237" t="s">
        <v>33</v>
      </c>
      <c r="O793" s="238">
        <v>0.312</v>
      </c>
      <c r="P793" s="238">
        <f>O793*H793</f>
        <v>0.53039999999999998</v>
      </c>
      <c r="Q793" s="238">
        <v>1.0000000000000001E-5</v>
      </c>
      <c r="R793" s="238">
        <f>Q793*H793</f>
        <v>1.7E-5</v>
      </c>
      <c r="S793" s="238">
        <v>0</v>
      </c>
      <c r="T793" s="239">
        <f>S793*H793</f>
        <v>0</v>
      </c>
      <c r="AR793" s="240" t="s">
        <v>110</v>
      </c>
      <c r="AT793" s="240" t="s">
        <v>105</v>
      </c>
      <c r="AU793" s="240" t="s">
        <v>69</v>
      </c>
      <c r="AY793" s="182" t="s">
        <v>103</v>
      </c>
      <c r="BE793" s="241">
        <f>IF(N793="základní",J793,0)</f>
        <v>0</v>
      </c>
      <c r="BF793" s="241">
        <f>IF(N793="snížená",J793,0)</f>
        <v>0</v>
      </c>
      <c r="BG793" s="241">
        <f>IF(N793="zákl. přenesená",J793,0)</f>
        <v>0</v>
      </c>
      <c r="BH793" s="241">
        <f>IF(N793="sníž. přenesená",J793,0)</f>
        <v>0</v>
      </c>
      <c r="BI793" s="241">
        <f>IF(N793="nulová",J793,0)</f>
        <v>0</v>
      </c>
      <c r="BJ793" s="182" t="s">
        <v>67</v>
      </c>
      <c r="BK793" s="241">
        <f>ROUND(I793*H793,2)</f>
        <v>0</v>
      </c>
      <c r="BL793" s="182" t="s">
        <v>110</v>
      </c>
      <c r="BM793" s="240" t="s">
        <v>610</v>
      </c>
    </row>
    <row r="794" spans="2:65" s="186" customFormat="1">
      <c r="B794" s="185"/>
      <c r="D794" s="140" t="s">
        <v>430</v>
      </c>
      <c r="F794" s="242" t="s">
        <v>611</v>
      </c>
      <c r="L794" s="185"/>
      <c r="M794" s="243"/>
      <c r="T794" s="244"/>
      <c r="AT794" s="182" t="s">
        <v>430</v>
      </c>
      <c r="AU794" s="182" t="s">
        <v>69</v>
      </c>
    </row>
    <row r="795" spans="2:65" s="247" customFormat="1">
      <c r="B795" s="246"/>
      <c r="D795" s="140" t="s">
        <v>112</v>
      </c>
      <c r="E795" s="248" t="s">
        <v>1</v>
      </c>
      <c r="F795" s="249" t="s">
        <v>434</v>
      </c>
      <c r="H795" s="248" t="s">
        <v>1</v>
      </c>
      <c r="L795" s="246"/>
      <c r="M795" s="250"/>
      <c r="T795" s="251"/>
      <c r="AT795" s="248" t="s">
        <v>112</v>
      </c>
      <c r="AU795" s="248" t="s">
        <v>69</v>
      </c>
      <c r="AV795" s="247" t="s">
        <v>67</v>
      </c>
      <c r="AW795" s="247" t="s">
        <v>25</v>
      </c>
      <c r="AX795" s="247" t="s">
        <v>62</v>
      </c>
      <c r="AY795" s="248" t="s">
        <v>103</v>
      </c>
    </row>
    <row r="796" spans="2:65" s="247" customFormat="1">
      <c r="B796" s="246"/>
      <c r="D796" s="140" t="s">
        <v>112</v>
      </c>
      <c r="E796" s="248" t="s">
        <v>1</v>
      </c>
      <c r="F796" s="249" t="s">
        <v>435</v>
      </c>
      <c r="H796" s="248" t="s">
        <v>1</v>
      </c>
      <c r="L796" s="246"/>
      <c r="M796" s="250"/>
      <c r="T796" s="251"/>
      <c r="AT796" s="248" t="s">
        <v>112</v>
      </c>
      <c r="AU796" s="248" t="s">
        <v>69</v>
      </c>
      <c r="AV796" s="247" t="s">
        <v>67</v>
      </c>
      <c r="AW796" s="247" t="s">
        <v>25</v>
      </c>
      <c r="AX796" s="247" t="s">
        <v>62</v>
      </c>
      <c r="AY796" s="248" t="s">
        <v>103</v>
      </c>
    </row>
    <row r="797" spans="2:65" s="247" customFormat="1">
      <c r="B797" s="246"/>
      <c r="D797" s="140" t="s">
        <v>112</v>
      </c>
      <c r="E797" s="248" t="s">
        <v>1</v>
      </c>
      <c r="F797" s="249" t="s">
        <v>436</v>
      </c>
      <c r="H797" s="248" t="s">
        <v>1</v>
      </c>
      <c r="L797" s="246"/>
      <c r="M797" s="250"/>
      <c r="T797" s="251"/>
      <c r="AT797" s="248" t="s">
        <v>112</v>
      </c>
      <c r="AU797" s="248" t="s">
        <v>69</v>
      </c>
      <c r="AV797" s="247" t="s">
        <v>67</v>
      </c>
      <c r="AW797" s="247" t="s">
        <v>25</v>
      </c>
      <c r="AX797" s="247" t="s">
        <v>62</v>
      </c>
      <c r="AY797" s="248" t="s">
        <v>103</v>
      </c>
    </row>
    <row r="798" spans="2:65" s="247" customFormat="1">
      <c r="B798" s="246"/>
      <c r="D798" s="140" t="s">
        <v>112</v>
      </c>
      <c r="E798" s="248" t="s">
        <v>1</v>
      </c>
      <c r="F798" s="249" t="s">
        <v>583</v>
      </c>
      <c r="H798" s="248" t="s">
        <v>1</v>
      </c>
      <c r="L798" s="246"/>
      <c r="M798" s="250"/>
      <c r="T798" s="251"/>
      <c r="AT798" s="248" t="s">
        <v>112</v>
      </c>
      <c r="AU798" s="248" t="s">
        <v>69</v>
      </c>
      <c r="AV798" s="247" t="s">
        <v>67</v>
      </c>
      <c r="AW798" s="247" t="s">
        <v>25</v>
      </c>
      <c r="AX798" s="247" t="s">
        <v>62</v>
      </c>
      <c r="AY798" s="248" t="s">
        <v>103</v>
      </c>
    </row>
    <row r="799" spans="2:65" s="247" customFormat="1">
      <c r="B799" s="246"/>
      <c r="D799" s="140" t="s">
        <v>112</v>
      </c>
      <c r="E799" s="248" t="s">
        <v>1</v>
      </c>
      <c r="F799" s="249" t="s">
        <v>459</v>
      </c>
      <c r="H799" s="248" t="s">
        <v>1</v>
      </c>
      <c r="L799" s="246"/>
      <c r="M799" s="250"/>
      <c r="T799" s="251"/>
      <c r="AT799" s="248" t="s">
        <v>112</v>
      </c>
      <c r="AU799" s="248" t="s">
        <v>69</v>
      </c>
      <c r="AV799" s="247" t="s">
        <v>67</v>
      </c>
      <c r="AW799" s="247" t="s">
        <v>25</v>
      </c>
      <c r="AX799" s="247" t="s">
        <v>62</v>
      </c>
      <c r="AY799" s="248" t="s">
        <v>103</v>
      </c>
    </row>
    <row r="800" spans="2:65" s="247" customFormat="1">
      <c r="B800" s="246"/>
      <c r="D800" s="140" t="s">
        <v>112</v>
      </c>
      <c r="E800" s="248" t="s">
        <v>1</v>
      </c>
      <c r="F800" s="249" t="s">
        <v>584</v>
      </c>
      <c r="H800" s="248" t="s">
        <v>1</v>
      </c>
      <c r="L800" s="246"/>
      <c r="M800" s="250"/>
      <c r="T800" s="251"/>
      <c r="AT800" s="248" t="s">
        <v>112</v>
      </c>
      <c r="AU800" s="248" t="s">
        <v>69</v>
      </c>
      <c r="AV800" s="247" t="s">
        <v>67</v>
      </c>
      <c r="AW800" s="247" t="s">
        <v>25</v>
      </c>
      <c r="AX800" s="247" t="s">
        <v>62</v>
      </c>
      <c r="AY800" s="248" t="s">
        <v>103</v>
      </c>
    </row>
    <row r="801" spans="2:65" s="139" customFormat="1">
      <c r="B801" s="138"/>
      <c r="D801" s="140" t="s">
        <v>112</v>
      </c>
      <c r="E801" s="141" t="s">
        <v>1</v>
      </c>
      <c r="F801" s="142" t="s">
        <v>585</v>
      </c>
      <c r="H801" s="143">
        <v>1.7</v>
      </c>
      <c r="L801" s="138"/>
      <c r="M801" s="145"/>
      <c r="T801" s="147"/>
      <c r="AT801" s="141" t="s">
        <v>112</v>
      </c>
      <c r="AU801" s="141" t="s">
        <v>69</v>
      </c>
      <c r="AV801" s="139" t="s">
        <v>69</v>
      </c>
      <c r="AW801" s="139" t="s">
        <v>25</v>
      </c>
      <c r="AX801" s="139" t="s">
        <v>62</v>
      </c>
      <c r="AY801" s="141" t="s">
        <v>103</v>
      </c>
    </row>
    <row r="802" spans="2:65" s="253" customFormat="1">
      <c r="B802" s="252"/>
      <c r="D802" s="140" t="s">
        <v>112</v>
      </c>
      <c r="E802" s="254" t="s">
        <v>1</v>
      </c>
      <c r="F802" s="255" t="s">
        <v>439</v>
      </c>
      <c r="H802" s="256">
        <v>1.7</v>
      </c>
      <c r="L802" s="252"/>
      <c r="M802" s="257"/>
      <c r="T802" s="258"/>
      <c r="AT802" s="254" t="s">
        <v>112</v>
      </c>
      <c r="AU802" s="254" t="s">
        <v>69</v>
      </c>
      <c r="AV802" s="253" t="s">
        <v>110</v>
      </c>
      <c r="AW802" s="253" t="s">
        <v>25</v>
      </c>
      <c r="AX802" s="253" t="s">
        <v>67</v>
      </c>
      <c r="AY802" s="254" t="s">
        <v>103</v>
      </c>
    </row>
    <row r="803" spans="2:65" s="186" customFormat="1" ht="16.5" customHeight="1">
      <c r="B803" s="185"/>
      <c r="C803" s="266" t="s">
        <v>216</v>
      </c>
      <c r="D803" s="266" t="s">
        <v>174</v>
      </c>
      <c r="E803" s="267" t="s">
        <v>612</v>
      </c>
      <c r="F803" s="268" t="s">
        <v>613</v>
      </c>
      <c r="G803" s="269" t="s">
        <v>131</v>
      </c>
      <c r="H803" s="270">
        <v>1.7</v>
      </c>
      <c r="I803" s="173"/>
      <c r="J803" s="271">
        <f>ROUND(I803*H803,2)</f>
        <v>0</v>
      </c>
      <c r="K803" s="268" t="s">
        <v>428</v>
      </c>
      <c r="L803" s="272"/>
      <c r="M803" s="273" t="s">
        <v>1</v>
      </c>
      <c r="N803" s="274" t="s">
        <v>33</v>
      </c>
      <c r="O803" s="238">
        <v>0</v>
      </c>
      <c r="P803" s="238">
        <f>O803*H803</f>
        <v>0</v>
      </c>
      <c r="Q803" s="238">
        <v>2.4299999999999999E-3</v>
      </c>
      <c r="R803" s="238">
        <f>Q803*H803</f>
        <v>4.1309999999999993E-3</v>
      </c>
      <c r="S803" s="238">
        <v>0</v>
      </c>
      <c r="T803" s="239">
        <f>S803*H803</f>
        <v>0</v>
      </c>
      <c r="AR803" s="240" t="s">
        <v>145</v>
      </c>
      <c r="AT803" s="240" t="s">
        <v>174</v>
      </c>
      <c r="AU803" s="240" t="s">
        <v>69</v>
      </c>
      <c r="AY803" s="182" t="s">
        <v>103</v>
      </c>
      <c r="BE803" s="241">
        <f>IF(N803="základní",J803,0)</f>
        <v>0</v>
      </c>
      <c r="BF803" s="241">
        <f>IF(N803="snížená",J803,0)</f>
        <v>0</v>
      </c>
      <c r="BG803" s="241">
        <f>IF(N803="zákl. přenesená",J803,0)</f>
        <v>0</v>
      </c>
      <c r="BH803" s="241">
        <f>IF(N803="sníž. přenesená",J803,0)</f>
        <v>0</v>
      </c>
      <c r="BI803" s="241">
        <f>IF(N803="nulová",J803,0)</f>
        <v>0</v>
      </c>
      <c r="BJ803" s="182" t="s">
        <v>67</v>
      </c>
      <c r="BK803" s="241">
        <f>ROUND(I803*H803,2)</f>
        <v>0</v>
      </c>
      <c r="BL803" s="182" t="s">
        <v>110</v>
      </c>
      <c r="BM803" s="240" t="s">
        <v>614</v>
      </c>
    </row>
    <row r="804" spans="2:65" s="186" customFormat="1">
      <c r="B804" s="185"/>
      <c r="D804" s="140" t="s">
        <v>430</v>
      </c>
      <c r="F804" s="242" t="s">
        <v>613</v>
      </c>
      <c r="L804" s="185"/>
      <c r="M804" s="243"/>
      <c r="T804" s="244"/>
      <c r="AT804" s="182" t="s">
        <v>430</v>
      </c>
      <c r="AU804" s="182" t="s">
        <v>69</v>
      </c>
    </row>
    <row r="805" spans="2:65" s="247" customFormat="1">
      <c r="B805" s="246"/>
      <c r="D805" s="140" t="s">
        <v>112</v>
      </c>
      <c r="E805" s="248" t="s">
        <v>1</v>
      </c>
      <c r="F805" s="249" t="s">
        <v>434</v>
      </c>
      <c r="H805" s="248" t="s">
        <v>1</v>
      </c>
      <c r="L805" s="246"/>
      <c r="M805" s="250"/>
      <c r="T805" s="251"/>
      <c r="AT805" s="248" t="s">
        <v>112</v>
      </c>
      <c r="AU805" s="248" t="s">
        <v>69</v>
      </c>
      <c r="AV805" s="247" t="s">
        <v>67</v>
      </c>
      <c r="AW805" s="247" t="s">
        <v>25</v>
      </c>
      <c r="AX805" s="247" t="s">
        <v>62</v>
      </c>
      <c r="AY805" s="248" t="s">
        <v>103</v>
      </c>
    </row>
    <row r="806" spans="2:65" s="247" customFormat="1">
      <c r="B806" s="246"/>
      <c r="D806" s="140" t="s">
        <v>112</v>
      </c>
      <c r="E806" s="248" t="s">
        <v>1</v>
      </c>
      <c r="F806" s="249" t="s">
        <v>435</v>
      </c>
      <c r="H806" s="248" t="s">
        <v>1</v>
      </c>
      <c r="L806" s="246"/>
      <c r="M806" s="250"/>
      <c r="T806" s="251"/>
      <c r="AT806" s="248" t="s">
        <v>112</v>
      </c>
      <c r="AU806" s="248" t="s">
        <v>69</v>
      </c>
      <c r="AV806" s="247" t="s">
        <v>67</v>
      </c>
      <c r="AW806" s="247" t="s">
        <v>25</v>
      </c>
      <c r="AX806" s="247" t="s">
        <v>62</v>
      </c>
      <c r="AY806" s="248" t="s">
        <v>103</v>
      </c>
    </row>
    <row r="807" spans="2:65" s="247" customFormat="1">
      <c r="B807" s="246"/>
      <c r="D807" s="140" t="s">
        <v>112</v>
      </c>
      <c r="E807" s="248" t="s">
        <v>1</v>
      </c>
      <c r="F807" s="249" t="s">
        <v>436</v>
      </c>
      <c r="H807" s="248" t="s">
        <v>1</v>
      </c>
      <c r="L807" s="246"/>
      <c r="M807" s="250"/>
      <c r="T807" s="251"/>
      <c r="AT807" s="248" t="s">
        <v>112</v>
      </c>
      <c r="AU807" s="248" t="s">
        <v>69</v>
      </c>
      <c r="AV807" s="247" t="s">
        <v>67</v>
      </c>
      <c r="AW807" s="247" t="s">
        <v>25</v>
      </c>
      <c r="AX807" s="247" t="s">
        <v>62</v>
      </c>
      <c r="AY807" s="248" t="s">
        <v>103</v>
      </c>
    </row>
    <row r="808" spans="2:65" s="247" customFormat="1">
      <c r="B808" s="246"/>
      <c r="D808" s="140" t="s">
        <v>112</v>
      </c>
      <c r="E808" s="248" t="s">
        <v>1</v>
      </c>
      <c r="F808" s="249" t="s">
        <v>583</v>
      </c>
      <c r="H808" s="248" t="s">
        <v>1</v>
      </c>
      <c r="L808" s="246"/>
      <c r="M808" s="250"/>
      <c r="T808" s="251"/>
      <c r="AT808" s="248" t="s">
        <v>112</v>
      </c>
      <c r="AU808" s="248" t="s">
        <v>69</v>
      </c>
      <c r="AV808" s="247" t="s">
        <v>67</v>
      </c>
      <c r="AW808" s="247" t="s">
        <v>25</v>
      </c>
      <c r="AX808" s="247" t="s">
        <v>62</v>
      </c>
      <c r="AY808" s="248" t="s">
        <v>103</v>
      </c>
    </row>
    <row r="809" spans="2:65" s="247" customFormat="1">
      <c r="B809" s="246"/>
      <c r="D809" s="140" t="s">
        <v>112</v>
      </c>
      <c r="E809" s="248" t="s">
        <v>1</v>
      </c>
      <c r="F809" s="249" t="s">
        <v>459</v>
      </c>
      <c r="H809" s="248" t="s">
        <v>1</v>
      </c>
      <c r="L809" s="246"/>
      <c r="M809" s="250"/>
      <c r="T809" s="251"/>
      <c r="AT809" s="248" t="s">
        <v>112</v>
      </c>
      <c r="AU809" s="248" t="s">
        <v>69</v>
      </c>
      <c r="AV809" s="247" t="s">
        <v>67</v>
      </c>
      <c r="AW809" s="247" t="s">
        <v>25</v>
      </c>
      <c r="AX809" s="247" t="s">
        <v>62</v>
      </c>
      <c r="AY809" s="248" t="s">
        <v>103</v>
      </c>
    </row>
    <row r="810" spans="2:65" s="247" customFormat="1">
      <c r="B810" s="246"/>
      <c r="D810" s="140" t="s">
        <v>112</v>
      </c>
      <c r="E810" s="248" t="s">
        <v>1</v>
      </c>
      <c r="F810" s="249" t="s">
        <v>584</v>
      </c>
      <c r="H810" s="248" t="s">
        <v>1</v>
      </c>
      <c r="L810" s="246"/>
      <c r="M810" s="250"/>
      <c r="T810" s="251"/>
      <c r="AT810" s="248" t="s">
        <v>112</v>
      </c>
      <c r="AU810" s="248" t="s">
        <v>69</v>
      </c>
      <c r="AV810" s="247" t="s">
        <v>67</v>
      </c>
      <c r="AW810" s="247" t="s">
        <v>25</v>
      </c>
      <c r="AX810" s="247" t="s">
        <v>62</v>
      </c>
      <c r="AY810" s="248" t="s">
        <v>103</v>
      </c>
    </row>
    <row r="811" spans="2:65" s="139" customFormat="1">
      <c r="B811" s="138"/>
      <c r="D811" s="140" t="s">
        <v>112</v>
      </c>
      <c r="E811" s="141" t="s">
        <v>1</v>
      </c>
      <c r="F811" s="142" t="s">
        <v>585</v>
      </c>
      <c r="H811" s="143">
        <v>1.7</v>
      </c>
      <c r="L811" s="138"/>
      <c r="M811" s="145"/>
      <c r="T811" s="147"/>
      <c r="AT811" s="141" t="s">
        <v>112</v>
      </c>
      <c r="AU811" s="141" t="s">
        <v>69</v>
      </c>
      <c r="AV811" s="139" t="s">
        <v>69</v>
      </c>
      <c r="AW811" s="139" t="s">
        <v>25</v>
      </c>
      <c r="AX811" s="139" t="s">
        <v>62</v>
      </c>
      <c r="AY811" s="141" t="s">
        <v>103</v>
      </c>
    </row>
    <row r="812" spans="2:65" s="253" customFormat="1">
      <c r="B812" s="252"/>
      <c r="D812" s="140" t="s">
        <v>112</v>
      </c>
      <c r="E812" s="254" t="s">
        <v>1</v>
      </c>
      <c r="F812" s="255" t="s">
        <v>439</v>
      </c>
      <c r="H812" s="256">
        <v>1.7</v>
      </c>
      <c r="L812" s="252"/>
      <c r="M812" s="257"/>
      <c r="T812" s="258"/>
      <c r="AT812" s="254" t="s">
        <v>112</v>
      </c>
      <c r="AU812" s="254" t="s">
        <v>69</v>
      </c>
      <c r="AV812" s="253" t="s">
        <v>110</v>
      </c>
      <c r="AW812" s="253" t="s">
        <v>25</v>
      </c>
      <c r="AX812" s="253" t="s">
        <v>67</v>
      </c>
      <c r="AY812" s="254" t="s">
        <v>103</v>
      </c>
    </row>
    <row r="813" spans="2:65" s="186" customFormat="1" ht="16.5" customHeight="1">
      <c r="B813" s="185"/>
      <c r="C813" s="230" t="s">
        <v>220</v>
      </c>
      <c r="D813" s="230" t="s">
        <v>105</v>
      </c>
      <c r="E813" s="231" t="s">
        <v>615</v>
      </c>
      <c r="F813" s="232" t="s">
        <v>616</v>
      </c>
      <c r="G813" s="233" t="s">
        <v>131</v>
      </c>
      <c r="H813" s="234">
        <v>141.30000000000001</v>
      </c>
      <c r="I813" s="172"/>
      <c r="J813" s="235">
        <f>ROUND(I813*H813,2)</f>
        <v>0</v>
      </c>
      <c r="K813" s="232" t="s">
        <v>428</v>
      </c>
      <c r="L813" s="185"/>
      <c r="M813" s="236" t="s">
        <v>1</v>
      </c>
      <c r="N813" s="237" t="s">
        <v>33</v>
      </c>
      <c r="O813" s="238">
        <v>0.39900000000000002</v>
      </c>
      <c r="P813" s="238">
        <f>O813*H813</f>
        <v>56.378700000000009</v>
      </c>
      <c r="Q813" s="238">
        <v>3.0000000000000001E-5</v>
      </c>
      <c r="R813" s="238">
        <f>Q813*H813</f>
        <v>4.2390000000000006E-3</v>
      </c>
      <c r="S813" s="238">
        <v>0</v>
      </c>
      <c r="T813" s="239">
        <f>S813*H813</f>
        <v>0</v>
      </c>
      <c r="AR813" s="240" t="s">
        <v>110</v>
      </c>
      <c r="AT813" s="240" t="s">
        <v>105</v>
      </c>
      <c r="AU813" s="240" t="s">
        <v>69</v>
      </c>
      <c r="AY813" s="182" t="s">
        <v>103</v>
      </c>
      <c r="BE813" s="241">
        <f>IF(N813="základní",J813,0)</f>
        <v>0</v>
      </c>
      <c r="BF813" s="241">
        <f>IF(N813="snížená",J813,0)</f>
        <v>0</v>
      </c>
      <c r="BG813" s="241">
        <f>IF(N813="zákl. přenesená",J813,0)</f>
        <v>0</v>
      </c>
      <c r="BH813" s="241">
        <f>IF(N813="sníž. přenesená",J813,0)</f>
        <v>0</v>
      </c>
      <c r="BI813" s="241">
        <f>IF(N813="nulová",J813,0)</f>
        <v>0</v>
      </c>
      <c r="BJ813" s="182" t="s">
        <v>67</v>
      </c>
      <c r="BK813" s="241">
        <f>ROUND(I813*H813,2)</f>
        <v>0</v>
      </c>
      <c r="BL813" s="182" t="s">
        <v>110</v>
      </c>
      <c r="BM813" s="240" t="s">
        <v>617</v>
      </c>
    </row>
    <row r="814" spans="2:65" s="186" customFormat="1">
      <c r="B814" s="185"/>
      <c r="D814" s="140" t="s">
        <v>430</v>
      </c>
      <c r="F814" s="242" t="s">
        <v>618</v>
      </c>
      <c r="L814" s="185"/>
      <c r="M814" s="243"/>
      <c r="T814" s="244"/>
      <c r="AT814" s="182" t="s">
        <v>430</v>
      </c>
      <c r="AU814" s="182" t="s">
        <v>69</v>
      </c>
    </row>
    <row r="815" spans="2:65" s="186" customFormat="1" ht="48.75">
      <c r="B815" s="185"/>
      <c r="D815" s="140" t="s">
        <v>432</v>
      </c>
      <c r="F815" s="245" t="s">
        <v>619</v>
      </c>
      <c r="L815" s="185"/>
      <c r="M815" s="243"/>
      <c r="T815" s="244"/>
      <c r="AT815" s="182" t="s">
        <v>432</v>
      </c>
      <c r="AU815" s="182" t="s">
        <v>69</v>
      </c>
    </row>
    <row r="816" spans="2:65" s="247" customFormat="1">
      <c r="B816" s="246"/>
      <c r="D816" s="140" t="s">
        <v>112</v>
      </c>
      <c r="E816" s="248" t="s">
        <v>1</v>
      </c>
      <c r="F816" s="249" t="s">
        <v>434</v>
      </c>
      <c r="H816" s="248" t="s">
        <v>1</v>
      </c>
      <c r="L816" s="246"/>
      <c r="M816" s="250"/>
      <c r="T816" s="251"/>
      <c r="AT816" s="248" t="s">
        <v>112</v>
      </c>
      <c r="AU816" s="248" t="s">
        <v>69</v>
      </c>
      <c r="AV816" s="247" t="s">
        <v>67</v>
      </c>
      <c r="AW816" s="247" t="s">
        <v>25</v>
      </c>
      <c r="AX816" s="247" t="s">
        <v>62</v>
      </c>
      <c r="AY816" s="248" t="s">
        <v>103</v>
      </c>
    </row>
    <row r="817" spans="2:51" s="247" customFormat="1">
      <c r="B817" s="246"/>
      <c r="D817" s="140" t="s">
        <v>112</v>
      </c>
      <c r="E817" s="248" t="s">
        <v>1</v>
      </c>
      <c r="F817" s="249" t="s">
        <v>435</v>
      </c>
      <c r="H817" s="248" t="s">
        <v>1</v>
      </c>
      <c r="L817" s="246"/>
      <c r="M817" s="250"/>
      <c r="T817" s="251"/>
      <c r="AT817" s="248" t="s">
        <v>112</v>
      </c>
      <c r="AU817" s="248" t="s">
        <v>69</v>
      </c>
      <c r="AV817" s="247" t="s">
        <v>67</v>
      </c>
      <c r="AW817" s="247" t="s">
        <v>25</v>
      </c>
      <c r="AX817" s="247" t="s">
        <v>62</v>
      </c>
      <c r="AY817" s="248" t="s">
        <v>103</v>
      </c>
    </row>
    <row r="818" spans="2:51" s="247" customFormat="1">
      <c r="B818" s="246"/>
      <c r="D818" s="140" t="s">
        <v>112</v>
      </c>
      <c r="E818" s="248" t="s">
        <v>1</v>
      </c>
      <c r="F818" s="249" t="s">
        <v>436</v>
      </c>
      <c r="H818" s="248" t="s">
        <v>1</v>
      </c>
      <c r="L818" s="246"/>
      <c r="M818" s="250"/>
      <c r="T818" s="251"/>
      <c r="AT818" s="248" t="s">
        <v>112</v>
      </c>
      <c r="AU818" s="248" t="s">
        <v>69</v>
      </c>
      <c r="AV818" s="247" t="s">
        <v>67</v>
      </c>
      <c r="AW818" s="247" t="s">
        <v>25</v>
      </c>
      <c r="AX818" s="247" t="s">
        <v>62</v>
      </c>
      <c r="AY818" s="248" t="s">
        <v>103</v>
      </c>
    </row>
    <row r="819" spans="2:51" s="247" customFormat="1">
      <c r="B819" s="246"/>
      <c r="D819" s="140" t="s">
        <v>112</v>
      </c>
      <c r="E819" s="248" t="s">
        <v>1</v>
      </c>
      <c r="F819" s="249" t="s">
        <v>572</v>
      </c>
      <c r="H819" s="248" t="s">
        <v>1</v>
      </c>
      <c r="L819" s="246"/>
      <c r="M819" s="250"/>
      <c r="T819" s="251"/>
      <c r="AT819" s="248" t="s">
        <v>112</v>
      </c>
      <c r="AU819" s="248" t="s">
        <v>69</v>
      </c>
      <c r="AV819" s="247" t="s">
        <v>67</v>
      </c>
      <c r="AW819" s="247" t="s">
        <v>25</v>
      </c>
      <c r="AX819" s="247" t="s">
        <v>62</v>
      </c>
      <c r="AY819" s="248" t="s">
        <v>103</v>
      </c>
    </row>
    <row r="820" spans="2:51" s="247" customFormat="1">
      <c r="B820" s="246"/>
      <c r="D820" s="140" t="s">
        <v>112</v>
      </c>
      <c r="E820" s="248" t="s">
        <v>1</v>
      </c>
      <c r="F820" s="249" t="s">
        <v>451</v>
      </c>
      <c r="H820" s="248" t="s">
        <v>1</v>
      </c>
      <c r="L820" s="246"/>
      <c r="M820" s="250"/>
      <c r="T820" s="251"/>
      <c r="AT820" s="248" t="s">
        <v>112</v>
      </c>
      <c r="AU820" s="248" t="s">
        <v>69</v>
      </c>
      <c r="AV820" s="247" t="s">
        <v>67</v>
      </c>
      <c r="AW820" s="247" t="s">
        <v>25</v>
      </c>
      <c r="AX820" s="247" t="s">
        <v>62</v>
      </c>
      <c r="AY820" s="248" t="s">
        <v>103</v>
      </c>
    </row>
    <row r="821" spans="2:51" s="247" customFormat="1">
      <c r="B821" s="246"/>
      <c r="D821" s="140" t="s">
        <v>112</v>
      </c>
      <c r="E821" s="248" t="s">
        <v>1</v>
      </c>
      <c r="F821" s="249" t="s">
        <v>573</v>
      </c>
      <c r="H821" s="248" t="s">
        <v>1</v>
      </c>
      <c r="L821" s="246"/>
      <c r="M821" s="250"/>
      <c r="T821" s="251"/>
      <c r="AT821" s="248" t="s">
        <v>112</v>
      </c>
      <c r="AU821" s="248" t="s">
        <v>69</v>
      </c>
      <c r="AV821" s="247" t="s">
        <v>67</v>
      </c>
      <c r="AW821" s="247" t="s">
        <v>25</v>
      </c>
      <c r="AX821" s="247" t="s">
        <v>62</v>
      </c>
      <c r="AY821" s="248" t="s">
        <v>103</v>
      </c>
    </row>
    <row r="822" spans="2:51" s="139" customFormat="1">
      <c r="B822" s="138"/>
      <c r="D822" s="140" t="s">
        <v>112</v>
      </c>
      <c r="E822" s="141" t="s">
        <v>1</v>
      </c>
      <c r="F822" s="142" t="s">
        <v>574</v>
      </c>
      <c r="H822" s="143">
        <v>48.5</v>
      </c>
      <c r="L822" s="138"/>
      <c r="M822" s="145"/>
      <c r="T822" s="147"/>
      <c r="AT822" s="141" t="s">
        <v>112</v>
      </c>
      <c r="AU822" s="141" t="s">
        <v>69</v>
      </c>
      <c r="AV822" s="139" t="s">
        <v>69</v>
      </c>
      <c r="AW822" s="139" t="s">
        <v>25</v>
      </c>
      <c r="AX822" s="139" t="s">
        <v>62</v>
      </c>
      <c r="AY822" s="141" t="s">
        <v>103</v>
      </c>
    </row>
    <row r="823" spans="2:51" s="247" customFormat="1">
      <c r="B823" s="246"/>
      <c r="D823" s="140" t="s">
        <v>112</v>
      </c>
      <c r="E823" s="248" t="s">
        <v>1</v>
      </c>
      <c r="F823" s="249" t="s">
        <v>459</v>
      </c>
      <c r="H823" s="248" t="s">
        <v>1</v>
      </c>
      <c r="L823" s="246"/>
      <c r="M823" s="250"/>
      <c r="T823" s="251"/>
      <c r="AT823" s="248" t="s">
        <v>112</v>
      </c>
      <c r="AU823" s="248" t="s">
        <v>69</v>
      </c>
      <c r="AV823" s="247" t="s">
        <v>67</v>
      </c>
      <c r="AW823" s="247" t="s">
        <v>25</v>
      </c>
      <c r="AX823" s="247" t="s">
        <v>62</v>
      </c>
      <c r="AY823" s="248" t="s">
        <v>103</v>
      </c>
    </row>
    <row r="824" spans="2:51" s="247" customFormat="1">
      <c r="B824" s="246"/>
      <c r="D824" s="140" t="s">
        <v>112</v>
      </c>
      <c r="E824" s="248" t="s">
        <v>1</v>
      </c>
      <c r="F824" s="249" t="s">
        <v>575</v>
      </c>
      <c r="H824" s="248" t="s">
        <v>1</v>
      </c>
      <c r="L824" s="246"/>
      <c r="M824" s="250"/>
      <c r="T824" s="251"/>
      <c r="AT824" s="248" t="s">
        <v>112</v>
      </c>
      <c r="AU824" s="248" t="s">
        <v>69</v>
      </c>
      <c r="AV824" s="247" t="s">
        <v>67</v>
      </c>
      <c r="AW824" s="247" t="s">
        <v>25</v>
      </c>
      <c r="AX824" s="247" t="s">
        <v>62</v>
      </c>
      <c r="AY824" s="248" t="s">
        <v>103</v>
      </c>
    </row>
    <row r="825" spans="2:51" s="139" customFormat="1">
      <c r="B825" s="138"/>
      <c r="D825" s="140" t="s">
        <v>112</v>
      </c>
      <c r="E825" s="141" t="s">
        <v>1</v>
      </c>
      <c r="F825" s="142" t="s">
        <v>576</v>
      </c>
      <c r="H825" s="143">
        <v>47</v>
      </c>
      <c r="L825" s="138"/>
      <c r="M825" s="145"/>
      <c r="T825" s="147"/>
      <c r="AT825" s="141" t="s">
        <v>112</v>
      </c>
      <c r="AU825" s="141" t="s">
        <v>69</v>
      </c>
      <c r="AV825" s="139" t="s">
        <v>69</v>
      </c>
      <c r="AW825" s="139" t="s">
        <v>25</v>
      </c>
      <c r="AX825" s="139" t="s">
        <v>62</v>
      </c>
      <c r="AY825" s="141" t="s">
        <v>103</v>
      </c>
    </row>
    <row r="826" spans="2:51" s="247" customFormat="1">
      <c r="B826" s="246"/>
      <c r="D826" s="140" t="s">
        <v>112</v>
      </c>
      <c r="E826" s="248" t="s">
        <v>1</v>
      </c>
      <c r="F826" s="249" t="s">
        <v>464</v>
      </c>
      <c r="H826" s="248" t="s">
        <v>1</v>
      </c>
      <c r="L826" s="246"/>
      <c r="M826" s="250"/>
      <c r="T826" s="251"/>
      <c r="AT826" s="248" t="s">
        <v>112</v>
      </c>
      <c r="AU826" s="248" t="s">
        <v>69</v>
      </c>
      <c r="AV826" s="247" t="s">
        <v>67</v>
      </c>
      <c r="AW826" s="247" t="s">
        <v>25</v>
      </c>
      <c r="AX826" s="247" t="s">
        <v>62</v>
      </c>
      <c r="AY826" s="248" t="s">
        <v>103</v>
      </c>
    </row>
    <row r="827" spans="2:51" s="247" customFormat="1">
      <c r="B827" s="246"/>
      <c r="D827" s="140" t="s">
        <v>112</v>
      </c>
      <c r="E827" s="248" t="s">
        <v>1</v>
      </c>
      <c r="F827" s="249" t="s">
        <v>577</v>
      </c>
      <c r="H827" s="248" t="s">
        <v>1</v>
      </c>
      <c r="L827" s="246"/>
      <c r="M827" s="250"/>
      <c r="T827" s="251"/>
      <c r="AT827" s="248" t="s">
        <v>112</v>
      </c>
      <c r="AU827" s="248" t="s">
        <v>69</v>
      </c>
      <c r="AV827" s="247" t="s">
        <v>67</v>
      </c>
      <c r="AW827" s="247" t="s">
        <v>25</v>
      </c>
      <c r="AX827" s="247" t="s">
        <v>62</v>
      </c>
      <c r="AY827" s="248" t="s">
        <v>103</v>
      </c>
    </row>
    <row r="828" spans="2:51" s="139" customFormat="1">
      <c r="B828" s="138"/>
      <c r="D828" s="140" t="s">
        <v>112</v>
      </c>
      <c r="E828" s="141" t="s">
        <v>1</v>
      </c>
      <c r="F828" s="142" t="s">
        <v>578</v>
      </c>
      <c r="H828" s="143">
        <v>43.8</v>
      </c>
      <c r="L828" s="138"/>
      <c r="M828" s="145"/>
      <c r="T828" s="147"/>
      <c r="AT828" s="141" t="s">
        <v>112</v>
      </c>
      <c r="AU828" s="141" t="s">
        <v>69</v>
      </c>
      <c r="AV828" s="139" t="s">
        <v>69</v>
      </c>
      <c r="AW828" s="139" t="s">
        <v>25</v>
      </c>
      <c r="AX828" s="139" t="s">
        <v>62</v>
      </c>
      <c r="AY828" s="141" t="s">
        <v>103</v>
      </c>
    </row>
    <row r="829" spans="2:51" s="247" customFormat="1">
      <c r="B829" s="246"/>
      <c r="D829" s="140" t="s">
        <v>112</v>
      </c>
      <c r="E829" s="248" t="s">
        <v>1</v>
      </c>
      <c r="F829" s="249" t="s">
        <v>451</v>
      </c>
      <c r="H829" s="248" t="s">
        <v>1</v>
      </c>
      <c r="L829" s="246"/>
      <c r="M829" s="250"/>
      <c r="T829" s="251"/>
      <c r="AT829" s="248" t="s">
        <v>112</v>
      </c>
      <c r="AU829" s="248" t="s">
        <v>69</v>
      </c>
      <c r="AV829" s="247" t="s">
        <v>67</v>
      </c>
      <c r="AW829" s="247" t="s">
        <v>25</v>
      </c>
      <c r="AX829" s="247" t="s">
        <v>62</v>
      </c>
      <c r="AY829" s="248" t="s">
        <v>103</v>
      </c>
    </row>
    <row r="830" spans="2:51" s="247" customFormat="1">
      <c r="B830" s="246"/>
      <c r="D830" s="140" t="s">
        <v>112</v>
      </c>
      <c r="E830" s="248" t="s">
        <v>1</v>
      </c>
      <c r="F830" s="249" t="s">
        <v>579</v>
      </c>
      <c r="H830" s="248" t="s">
        <v>1</v>
      </c>
      <c r="L830" s="246"/>
      <c r="M830" s="250"/>
      <c r="T830" s="251"/>
      <c r="AT830" s="248" t="s">
        <v>112</v>
      </c>
      <c r="AU830" s="248" t="s">
        <v>69</v>
      </c>
      <c r="AV830" s="247" t="s">
        <v>67</v>
      </c>
      <c r="AW830" s="247" t="s">
        <v>25</v>
      </c>
      <c r="AX830" s="247" t="s">
        <v>62</v>
      </c>
      <c r="AY830" s="248" t="s">
        <v>103</v>
      </c>
    </row>
    <row r="831" spans="2:51" s="139" customFormat="1">
      <c r="B831" s="138"/>
      <c r="D831" s="140" t="s">
        <v>112</v>
      </c>
      <c r="E831" s="141" t="s">
        <v>1</v>
      </c>
      <c r="F831" s="142" t="s">
        <v>580</v>
      </c>
      <c r="H831" s="143">
        <v>0.5</v>
      </c>
      <c r="L831" s="138"/>
      <c r="M831" s="145"/>
      <c r="T831" s="147"/>
      <c r="AT831" s="141" t="s">
        <v>112</v>
      </c>
      <c r="AU831" s="141" t="s">
        <v>69</v>
      </c>
      <c r="AV831" s="139" t="s">
        <v>69</v>
      </c>
      <c r="AW831" s="139" t="s">
        <v>25</v>
      </c>
      <c r="AX831" s="139" t="s">
        <v>62</v>
      </c>
      <c r="AY831" s="141" t="s">
        <v>103</v>
      </c>
    </row>
    <row r="832" spans="2:51" s="247" customFormat="1">
      <c r="B832" s="246"/>
      <c r="D832" s="140" t="s">
        <v>112</v>
      </c>
      <c r="E832" s="248" t="s">
        <v>1</v>
      </c>
      <c r="F832" s="249" t="s">
        <v>459</v>
      </c>
      <c r="H832" s="248" t="s">
        <v>1</v>
      </c>
      <c r="L832" s="246"/>
      <c r="M832" s="250"/>
      <c r="T832" s="251"/>
      <c r="AT832" s="248" t="s">
        <v>112</v>
      </c>
      <c r="AU832" s="248" t="s">
        <v>69</v>
      </c>
      <c r="AV832" s="247" t="s">
        <v>67</v>
      </c>
      <c r="AW832" s="247" t="s">
        <v>25</v>
      </c>
      <c r="AX832" s="247" t="s">
        <v>62</v>
      </c>
      <c r="AY832" s="248" t="s">
        <v>103</v>
      </c>
    </row>
    <row r="833" spans="2:65" s="247" customFormat="1">
      <c r="B833" s="246"/>
      <c r="D833" s="140" t="s">
        <v>112</v>
      </c>
      <c r="E833" s="248" t="s">
        <v>1</v>
      </c>
      <c r="F833" s="249" t="s">
        <v>581</v>
      </c>
      <c r="H833" s="248" t="s">
        <v>1</v>
      </c>
      <c r="L833" s="246"/>
      <c r="M833" s="250"/>
      <c r="T833" s="251"/>
      <c r="AT833" s="248" t="s">
        <v>112</v>
      </c>
      <c r="AU833" s="248" t="s">
        <v>69</v>
      </c>
      <c r="AV833" s="247" t="s">
        <v>67</v>
      </c>
      <c r="AW833" s="247" t="s">
        <v>25</v>
      </c>
      <c r="AX833" s="247" t="s">
        <v>62</v>
      </c>
      <c r="AY833" s="248" t="s">
        <v>103</v>
      </c>
    </row>
    <row r="834" spans="2:65" s="139" customFormat="1">
      <c r="B834" s="138"/>
      <c r="D834" s="140" t="s">
        <v>112</v>
      </c>
      <c r="E834" s="141" t="s">
        <v>1</v>
      </c>
      <c r="F834" s="142" t="s">
        <v>582</v>
      </c>
      <c r="H834" s="143">
        <v>1</v>
      </c>
      <c r="L834" s="138"/>
      <c r="M834" s="145"/>
      <c r="T834" s="147"/>
      <c r="AT834" s="141" t="s">
        <v>112</v>
      </c>
      <c r="AU834" s="141" t="s">
        <v>69</v>
      </c>
      <c r="AV834" s="139" t="s">
        <v>69</v>
      </c>
      <c r="AW834" s="139" t="s">
        <v>25</v>
      </c>
      <c r="AX834" s="139" t="s">
        <v>62</v>
      </c>
      <c r="AY834" s="141" t="s">
        <v>103</v>
      </c>
    </row>
    <row r="835" spans="2:65" s="247" customFormat="1">
      <c r="B835" s="246"/>
      <c r="D835" s="140" t="s">
        <v>112</v>
      </c>
      <c r="E835" s="248" t="s">
        <v>1</v>
      </c>
      <c r="F835" s="249" t="s">
        <v>464</v>
      </c>
      <c r="H835" s="248" t="s">
        <v>1</v>
      </c>
      <c r="L835" s="246"/>
      <c r="M835" s="250"/>
      <c r="T835" s="251"/>
      <c r="AT835" s="248" t="s">
        <v>112</v>
      </c>
      <c r="AU835" s="248" t="s">
        <v>69</v>
      </c>
      <c r="AV835" s="247" t="s">
        <v>67</v>
      </c>
      <c r="AW835" s="247" t="s">
        <v>25</v>
      </c>
      <c r="AX835" s="247" t="s">
        <v>62</v>
      </c>
      <c r="AY835" s="248" t="s">
        <v>103</v>
      </c>
    </row>
    <row r="836" spans="2:65" s="247" customFormat="1">
      <c r="B836" s="246"/>
      <c r="D836" s="140" t="s">
        <v>112</v>
      </c>
      <c r="E836" s="248" t="s">
        <v>1</v>
      </c>
      <c r="F836" s="249" t="s">
        <v>579</v>
      </c>
      <c r="H836" s="248" t="s">
        <v>1</v>
      </c>
      <c r="L836" s="246"/>
      <c r="M836" s="250"/>
      <c r="T836" s="251"/>
      <c r="AT836" s="248" t="s">
        <v>112</v>
      </c>
      <c r="AU836" s="248" t="s">
        <v>69</v>
      </c>
      <c r="AV836" s="247" t="s">
        <v>67</v>
      </c>
      <c r="AW836" s="247" t="s">
        <v>25</v>
      </c>
      <c r="AX836" s="247" t="s">
        <v>62</v>
      </c>
      <c r="AY836" s="248" t="s">
        <v>103</v>
      </c>
    </row>
    <row r="837" spans="2:65" s="139" customFormat="1">
      <c r="B837" s="138"/>
      <c r="D837" s="140" t="s">
        <v>112</v>
      </c>
      <c r="E837" s="141" t="s">
        <v>1</v>
      </c>
      <c r="F837" s="142" t="s">
        <v>580</v>
      </c>
      <c r="H837" s="143">
        <v>0.5</v>
      </c>
      <c r="L837" s="138"/>
      <c r="M837" s="145"/>
      <c r="T837" s="147"/>
      <c r="AT837" s="141" t="s">
        <v>112</v>
      </c>
      <c r="AU837" s="141" t="s">
        <v>69</v>
      </c>
      <c r="AV837" s="139" t="s">
        <v>69</v>
      </c>
      <c r="AW837" s="139" t="s">
        <v>25</v>
      </c>
      <c r="AX837" s="139" t="s">
        <v>62</v>
      </c>
      <c r="AY837" s="141" t="s">
        <v>103</v>
      </c>
    </row>
    <row r="838" spans="2:65" s="253" customFormat="1">
      <c r="B838" s="252"/>
      <c r="D838" s="140" t="s">
        <v>112</v>
      </c>
      <c r="E838" s="254" t="s">
        <v>1</v>
      </c>
      <c r="F838" s="255" t="s">
        <v>439</v>
      </c>
      <c r="H838" s="256">
        <v>141.30000000000001</v>
      </c>
      <c r="L838" s="252"/>
      <c r="M838" s="257"/>
      <c r="T838" s="258"/>
      <c r="AT838" s="254" t="s">
        <v>112</v>
      </c>
      <c r="AU838" s="254" t="s">
        <v>69</v>
      </c>
      <c r="AV838" s="253" t="s">
        <v>110</v>
      </c>
      <c r="AW838" s="253" t="s">
        <v>25</v>
      </c>
      <c r="AX838" s="253" t="s">
        <v>67</v>
      </c>
      <c r="AY838" s="254" t="s">
        <v>103</v>
      </c>
    </row>
    <row r="839" spans="2:65" s="186" customFormat="1" ht="16.5" customHeight="1">
      <c r="B839" s="185"/>
      <c r="C839" s="266" t="s">
        <v>224</v>
      </c>
      <c r="D839" s="266" t="s">
        <v>174</v>
      </c>
      <c r="E839" s="267" t="s">
        <v>620</v>
      </c>
      <c r="F839" s="268" t="s">
        <v>621</v>
      </c>
      <c r="G839" s="269" t="s">
        <v>131</v>
      </c>
      <c r="H839" s="270">
        <v>139.30000000000001</v>
      </c>
      <c r="I839" s="173"/>
      <c r="J839" s="271">
        <f>ROUND(I839*H839,2)</f>
        <v>0</v>
      </c>
      <c r="K839" s="268" t="s">
        <v>428</v>
      </c>
      <c r="L839" s="272"/>
      <c r="M839" s="273" t="s">
        <v>1</v>
      </c>
      <c r="N839" s="274" t="s">
        <v>33</v>
      </c>
      <c r="O839" s="238">
        <v>0</v>
      </c>
      <c r="P839" s="238">
        <f>O839*H839</f>
        <v>0</v>
      </c>
      <c r="Q839" s="238">
        <v>8.1899999999999994E-3</v>
      </c>
      <c r="R839" s="238">
        <f>Q839*H839</f>
        <v>1.1408670000000001</v>
      </c>
      <c r="S839" s="238">
        <v>0</v>
      </c>
      <c r="T839" s="239">
        <f>S839*H839</f>
        <v>0</v>
      </c>
      <c r="AR839" s="240" t="s">
        <v>145</v>
      </c>
      <c r="AT839" s="240" t="s">
        <v>174</v>
      </c>
      <c r="AU839" s="240" t="s">
        <v>69</v>
      </c>
      <c r="AY839" s="182" t="s">
        <v>103</v>
      </c>
      <c r="BE839" s="241">
        <f>IF(N839="základní",J839,0)</f>
        <v>0</v>
      </c>
      <c r="BF839" s="241">
        <f>IF(N839="snížená",J839,0)</f>
        <v>0</v>
      </c>
      <c r="BG839" s="241">
        <f>IF(N839="zákl. přenesená",J839,0)</f>
        <v>0</v>
      </c>
      <c r="BH839" s="241">
        <f>IF(N839="sníž. přenesená",J839,0)</f>
        <v>0</v>
      </c>
      <c r="BI839" s="241">
        <f>IF(N839="nulová",J839,0)</f>
        <v>0</v>
      </c>
      <c r="BJ839" s="182" t="s">
        <v>67</v>
      </c>
      <c r="BK839" s="241">
        <f>ROUND(I839*H839,2)</f>
        <v>0</v>
      </c>
      <c r="BL839" s="182" t="s">
        <v>110</v>
      </c>
      <c r="BM839" s="240" t="s">
        <v>622</v>
      </c>
    </row>
    <row r="840" spans="2:65" s="186" customFormat="1">
      <c r="B840" s="185"/>
      <c r="D840" s="140" t="s">
        <v>430</v>
      </c>
      <c r="F840" s="242" t="s">
        <v>621</v>
      </c>
      <c r="L840" s="185"/>
      <c r="M840" s="243"/>
      <c r="T840" s="244"/>
      <c r="AT840" s="182" t="s">
        <v>430</v>
      </c>
      <c r="AU840" s="182" t="s">
        <v>69</v>
      </c>
    </row>
    <row r="841" spans="2:65" s="247" customFormat="1">
      <c r="B841" s="246"/>
      <c r="D841" s="140" t="s">
        <v>112</v>
      </c>
      <c r="E841" s="248" t="s">
        <v>1</v>
      </c>
      <c r="F841" s="249" t="s">
        <v>434</v>
      </c>
      <c r="H841" s="248" t="s">
        <v>1</v>
      </c>
      <c r="L841" s="246"/>
      <c r="M841" s="250"/>
      <c r="T841" s="251"/>
      <c r="AT841" s="248" t="s">
        <v>112</v>
      </c>
      <c r="AU841" s="248" t="s">
        <v>69</v>
      </c>
      <c r="AV841" s="247" t="s">
        <v>67</v>
      </c>
      <c r="AW841" s="247" t="s">
        <v>25</v>
      </c>
      <c r="AX841" s="247" t="s">
        <v>62</v>
      </c>
      <c r="AY841" s="248" t="s">
        <v>103</v>
      </c>
    </row>
    <row r="842" spans="2:65" s="247" customFormat="1">
      <c r="B842" s="246"/>
      <c r="D842" s="140" t="s">
        <v>112</v>
      </c>
      <c r="E842" s="248" t="s">
        <v>1</v>
      </c>
      <c r="F842" s="249" t="s">
        <v>435</v>
      </c>
      <c r="H842" s="248" t="s">
        <v>1</v>
      </c>
      <c r="L842" s="246"/>
      <c r="M842" s="250"/>
      <c r="T842" s="251"/>
      <c r="AT842" s="248" t="s">
        <v>112</v>
      </c>
      <c r="AU842" s="248" t="s">
        <v>69</v>
      </c>
      <c r="AV842" s="247" t="s">
        <v>67</v>
      </c>
      <c r="AW842" s="247" t="s">
        <v>25</v>
      </c>
      <c r="AX842" s="247" t="s">
        <v>62</v>
      </c>
      <c r="AY842" s="248" t="s">
        <v>103</v>
      </c>
    </row>
    <row r="843" spans="2:65" s="247" customFormat="1">
      <c r="B843" s="246"/>
      <c r="D843" s="140" t="s">
        <v>112</v>
      </c>
      <c r="E843" s="248" t="s">
        <v>1</v>
      </c>
      <c r="F843" s="249" t="s">
        <v>436</v>
      </c>
      <c r="H843" s="248" t="s">
        <v>1</v>
      </c>
      <c r="L843" s="246"/>
      <c r="M843" s="250"/>
      <c r="T843" s="251"/>
      <c r="AT843" s="248" t="s">
        <v>112</v>
      </c>
      <c r="AU843" s="248" t="s">
        <v>69</v>
      </c>
      <c r="AV843" s="247" t="s">
        <v>67</v>
      </c>
      <c r="AW843" s="247" t="s">
        <v>25</v>
      </c>
      <c r="AX843" s="247" t="s">
        <v>62</v>
      </c>
      <c r="AY843" s="248" t="s">
        <v>103</v>
      </c>
    </row>
    <row r="844" spans="2:65" s="247" customFormat="1">
      <c r="B844" s="246"/>
      <c r="D844" s="140" t="s">
        <v>112</v>
      </c>
      <c r="E844" s="248" t="s">
        <v>1</v>
      </c>
      <c r="F844" s="249" t="s">
        <v>572</v>
      </c>
      <c r="H844" s="248" t="s">
        <v>1</v>
      </c>
      <c r="L844" s="246"/>
      <c r="M844" s="250"/>
      <c r="T844" s="251"/>
      <c r="AT844" s="248" t="s">
        <v>112</v>
      </c>
      <c r="AU844" s="248" t="s">
        <v>69</v>
      </c>
      <c r="AV844" s="247" t="s">
        <v>67</v>
      </c>
      <c r="AW844" s="247" t="s">
        <v>25</v>
      </c>
      <c r="AX844" s="247" t="s">
        <v>62</v>
      </c>
      <c r="AY844" s="248" t="s">
        <v>103</v>
      </c>
    </row>
    <row r="845" spans="2:65" s="247" customFormat="1">
      <c r="B845" s="246"/>
      <c r="D845" s="140" t="s">
        <v>112</v>
      </c>
      <c r="E845" s="248" t="s">
        <v>1</v>
      </c>
      <c r="F845" s="249" t="s">
        <v>451</v>
      </c>
      <c r="H845" s="248" t="s">
        <v>1</v>
      </c>
      <c r="L845" s="246"/>
      <c r="M845" s="250"/>
      <c r="T845" s="251"/>
      <c r="AT845" s="248" t="s">
        <v>112</v>
      </c>
      <c r="AU845" s="248" t="s">
        <v>69</v>
      </c>
      <c r="AV845" s="247" t="s">
        <v>67</v>
      </c>
      <c r="AW845" s="247" t="s">
        <v>25</v>
      </c>
      <c r="AX845" s="247" t="s">
        <v>62</v>
      </c>
      <c r="AY845" s="248" t="s">
        <v>103</v>
      </c>
    </row>
    <row r="846" spans="2:65" s="247" customFormat="1">
      <c r="B846" s="246"/>
      <c r="D846" s="140" t="s">
        <v>112</v>
      </c>
      <c r="E846" s="248" t="s">
        <v>1</v>
      </c>
      <c r="F846" s="249" t="s">
        <v>573</v>
      </c>
      <c r="H846" s="248" t="s">
        <v>1</v>
      </c>
      <c r="L846" s="246"/>
      <c r="M846" s="250"/>
      <c r="T846" s="251"/>
      <c r="AT846" s="248" t="s">
        <v>112</v>
      </c>
      <c r="AU846" s="248" t="s">
        <v>69</v>
      </c>
      <c r="AV846" s="247" t="s">
        <v>67</v>
      </c>
      <c r="AW846" s="247" t="s">
        <v>25</v>
      </c>
      <c r="AX846" s="247" t="s">
        <v>62</v>
      </c>
      <c r="AY846" s="248" t="s">
        <v>103</v>
      </c>
    </row>
    <row r="847" spans="2:65" s="139" customFormat="1">
      <c r="B847" s="138"/>
      <c r="D847" s="140" t="s">
        <v>112</v>
      </c>
      <c r="E847" s="141" t="s">
        <v>1</v>
      </c>
      <c r="F847" s="142" t="s">
        <v>574</v>
      </c>
      <c r="H847" s="143">
        <v>48.5</v>
      </c>
      <c r="L847" s="138"/>
      <c r="M847" s="145"/>
      <c r="T847" s="147"/>
      <c r="AT847" s="141" t="s">
        <v>112</v>
      </c>
      <c r="AU847" s="141" t="s">
        <v>69</v>
      </c>
      <c r="AV847" s="139" t="s">
        <v>69</v>
      </c>
      <c r="AW847" s="139" t="s">
        <v>25</v>
      </c>
      <c r="AX847" s="139" t="s">
        <v>62</v>
      </c>
      <c r="AY847" s="141" t="s">
        <v>103</v>
      </c>
    </row>
    <row r="848" spans="2:65" s="247" customFormat="1">
      <c r="B848" s="246"/>
      <c r="D848" s="140" t="s">
        <v>112</v>
      </c>
      <c r="E848" s="248" t="s">
        <v>1</v>
      </c>
      <c r="F848" s="249" t="s">
        <v>459</v>
      </c>
      <c r="H848" s="248" t="s">
        <v>1</v>
      </c>
      <c r="L848" s="246"/>
      <c r="M848" s="250"/>
      <c r="T848" s="251"/>
      <c r="AT848" s="248" t="s">
        <v>112</v>
      </c>
      <c r="AU848" s="248" t="s">
        <v>69</v>
      </c>
      <c r="AV848" s="247" t="s">
        <v>67</v>
      </c>
      <c r="AW848" s="247" t="s">
        <v>25</v>
      </c>
      <c r="AX848" s="247" t="s">
        <v>62</v>
      </c>
      <c r="AY848" s="248" t="s">
        <v>103</v>
      </c>
    </row>
    <row r="849" spans="2:65" s="247" customFormat="1">
      <c r="B849" s="246"/>
      <c r="D849" s="140" t="s">
        <v>112</v>
      </c>
      <c r="E849" s="248" t="s">
        <v>1</v>
      </c>
      <c r="F849" s="249" t="s">
        <v>575</v>
      </c>
      <c r="H849" s="248" t="s">
        <v>1</v>
      </c>
      <c r="L849" s="246"/>
      <c r="M849" s="250"/>
      <c r="T849" s="251"/>
      <c r="AT849" s="248" t="s">
        <v>112</v>
      </c>
      <c r="AU849" s="248" t="s">
        <v>69</v>
      </c>
      <c r="AV849" s="247" t="s">
        <v>67</v>
      </c>
      <c r="AW849" s="247" t="s">
        <v>25</v>
      </c>
      <c r="AX849" s="247" t="s">
        <v>62</v>
      </c>
      <c r="AY849" s="248" t="s">
        <v>103</v>
      </c>
    </row>
    <row r="850" spans="2:65" s="139" customFormat="1">
      <c r="B850" s="138"/>
      <c r="D850" s="140" t="s">
        <v>112</v>
      </c>
      <c r="E850" s="141" t="s">
        <v>1</v>
      </c>
      <c r="F850" s="142" t="s">
        <v>576</v>
      </c>
      <c r="H850" s="143">
        <v>47</v>
      </c>
      <c r="L850" s="138"/>
      <c r="M850" s="145"/>
      <c r="T850" s="147"/>
      <c r="AT850" s="141" t="s">
        <v>112</v>
      </c>
      <c r="AU850" s="141" t="s">
        <v>69</v>
      </c>
      <c r="AV850" s="139" t="s">
        <v>69</v>
      </c>
      <c r="AW850" s="139" t="s">
        <v>25</v>
      </c>
      <c r="AX850" s="139" t="s">
        <v>62</v>
      </c>
      <c r="AY850" s="141" t="s">
        <v>103</v>
      </c>
    </row>
    <row r="851" spans="2:65" s="247" customFormat="1">
      <c r="B851" s="246"/>
      <c r="D851" s="140" t="s">
        <v>112</v>
      </c>
      <c r="E851" s="248" t="s">
        <v>1</v>
      </c>
      <c r="F851" s="249" t="s">
        <v>464</v>
      </c>
      <c r="H851" s="248" t="s">
        <v>1</v>
      </c>
      <c r="L851" s="246"/>
      <c r="M851" s="250"/>
      <c r="T851" s="251"/>
      <c r="AT851" s="248" t="s">
        <v>112</v>
      </c>
      <c r="AU851" s="248" t="s">
        <v>69</v>
      </c>
      <c r="AV851" s="247" t="s">
        <v>67</v>
      </c>
      <c r="AW851" s="247" t="s">
        <v>25</v>
      </c>
      <c r="AX851" s="247" t="s">
        <v>62</v>
      </c>
      <c r="AY851" s="248" t="s">
        <v>103</v>
      </c>
    </row>
    <row r="852" spans="2:65" s="247" customFormat="1">
      <c r="B852" s="246"/>
      <c r="D852" s="140" t="s">
        <v>112</v>
      </c>
      <c r="E852" s="248" t="s">
        <v>1</v>
      </c>
      <c r="F852" s="249" t="s">
        <v>577</v>
      </c>
      <c r="H852" s="248" t="s">
        <v>1</v>
      </c>
      <c r="L852" s="246"/>
      <c r="M852" s="250"/>
      <c r="T852" s="251"/>
      <c r="AT852" s="248" t="s">
        <v>112</v>
      </c>
      <c r="AU852" s="248" t="s">
        <v>69</v>
      </c>
      <c r="AV852" s="247" t="s">
        <v>67</v>
      </c>
      <c r="AW852" s="247" t="s">
        <v>25</v>
      </c>
      <c r="AX852" s="247" t="s">
        <v>62</v>
      </c>
      <c r="AY852" s="248" t="s">
        <v>103</v>
      </c>
    </row>
    <row r="853" spans="2:65" s="139" customFormat="1">
      <c r="B853" s="138"/>
      <c r="D853" s="140" t="s">
        <v>112</v>
      </c>
      <c r="E853" s="141" t="s">
        <v>1</v>
      </c>
      <c r="F853" s="142" t="s">
        <v>578</v>
      </c>
      <c r="H853" s="143">
        <v>43.8</v>
      </c>
      <c r="L853" s="138"/>
      <c r="M853" s="145"/>
      <c r="T853" s="147"/>
      <c r="AT853" s="141" t="s">
        <v>112</v>
      </c>
      <c r="AU853" s="141" t="s">
        <v>69</v>
      </c>
      <c r="AV853" s="139" t="s">
        <v>69</v>
      </c>
      <c r="AW853" s="139" t="s">
        <v>25</v>
      </c>
      <c r="AX853" s="139" t="s">
        <v>62</v>
      </c>
      <c r="AY853" s="141" t="s">
        <v>103</v>
      </c>
    </row>
    <row r="854" spans="2:65" s="253" customFormat="1">
      <c r="B854" s="252"/>
      <c r="D854" s="140" t="s">
        <v>112</v>
      </c>
      <c r="E854" s="254" t="s">
        <v>1</v>
      </c>
      <c r="F854" s="255" t="s">
        <v>439</v>
      </c>
      <c r="H854" s="256">
        <v>139.30000000000001</v>
      </c>
      <c r="L854" s="252"/>
      <c r="M854" s="257"/>
      <c r="T854" s="258"/>
      <c r="AT854" s="254" t="s">
        <v>112</v>
      </c>
      <c r="AU854" s="254" t="s">
        <v>69</v>
      </c>
      <c r="AV854" s="253" t="s">
        <v>110</v>
      </c>
      <c r="AW854" s="253" t="s">
        <v>25</v>
      </c>
      <c r="AX854" s="253" t="s">
        <v>67</v>
      </c>
      <c r="AY854" s="254" t="s">
        <v>103</v>
      </c>
    </row>
    <row r="855" spans="2:65" s="186" customFormat="1" ht="16.5" customHeight="1">
      <c r="B855" s="185"/>
      <c r="C855" s="266" t="s">
        <v>229</v>
      </c>
      <c r="D855" s="266" t="s">
        <v>174</v>
      </c>
      <c r="E855" s="267" t="s">
        <v>623</v>
      </c>
      <c r="F855" s="268" t="s">
        <v>624</v>
      </c>
      <c r="G855" s="269" t="s">
        <v>182</v>
      </c>
      <c r="H855" s="270">
        <v>4</v>
      </c>
      <c r="I855" s="173"/>
      <c r="J855" s="271">
        <f>ROUND(I855*H855,2)</f>
        <v>0</v>
      </c>
      <c r="K855" s="268" t="s">
        <v>625</v>
      </c>
      <c r="L855" s="272"/>
      <c r="M855" s="273" t="s">
        <v>1</v>
      </c>
      <c r="N855" s="274" t="s">
        <v>33</v>
      </c>
      <c r="O855" s="238">
        <v>0</v>
      </c>
      <c r="P855" s="238">
        <f>O855*H855</f>
        <v>0</v>
      </c>
      <c r="Q855" s="238">
        <v>2.0400000000000001E-2</v>
      </c>
      <c r="R855" s="238">
        <f>Q855*H855</f>
        <v>8.1600000000000006E-2</v>
      </c>
      <c r="S855" s="238">
        <v>0</v>
      </c>
      <c r="T855" s="239">
        <f>S855*H855</f>
        <v>0</v>
      </c>
      <c r="AR855" s="240" t="s">
        <v>145</v>
      </c>
      <c r="AT855" s="240" t="s">
        <v>174</v>
      </c>
      <c r="AU855" s="240" t="s">
        <v>69</v>
      </c>
      <c r="AY855" s="182" t="s">
        <v>103</v>
      </c>
      <c r="BE855" s="241">
        <f>IF(N855="základní",J855,0)</f>
        <v>0</v>
      </c>
      <c r="BF855" s="241">
        <f>IF(N855="snížená",J855,0)</f>
        <v>0</v>
      </c>
      <c r="BG855" s="241">
        <f>IF(N855="zákl. přenesená",J855,0)</f>
        <v>0</v>
      </c>
      <c r="BH855" s="241">
        <f>IF(N855="sníž. přenesená",J855,0)</f>
        <v>0</v>
      </c>
      <c r="BI855" s="241">
        <f>IF(N855="nulová",J855,0)</f>
        <v>0</v>
      </c>
      <c r="BJ855" s="182" t="s">
        <v>67</v>
      </c>
      <c r="BK855" s="241">
        <f>ROUND(I855*H855,2)</f>
        <v>0</v>
      </c>
      <c r="BL855" s="182" t="s">
        <v>110</v>
      </c>
      <c r="BM855" s="240" t="s">
        <v>626</v>
      </c>
    </row>
    <row r="856" spans="2:65" s="186" customFormat="1">
      <c r="B856" s="185"/>
      <c r="D856" s="140" t="s">
        <v>430</v>
      </c>
      <c r="F856" s="242" t="s">
        <v>624</v>
      </c>
      <c r="L856" s="185"/>
      <c r="M856" s="243"/>
      <c r="T856" s="244"/>
      <c r="AT856" s="182" t="s">
        <v>430</v>
      </c>
      <c r="AU856" s="182" t="s">
        <v>69</v>
      </c>
    </row>
    <row r="857" spans="2:65" s="247" customFormat="1">
      <c r="B857" s="246"/>
      <c r="D857" s="140" t="s">
        <v>112</v>
      </c>
      <c r="E857" s="248" t="s">
        <v>1</v>
      </c>
      <c r="F857" s="249" t="s">
        <v>434</v>
      </c>
      <c r="H857" s="248" t="s">
        <v>1</v>
      </c>
      <c r="L857" s="246"/>
      <c r="M857" s="250"/>
      <c r="T857" s="251"/>
      <c r="AT857" s="248" t="s">
        <v>112</v>
      </c>
      <c r="AU857" s="248" t="s">
        <v>69</v>
      </c>
      <c r="AV857" s="247" t="s">
        <v>67</v>
      </c>
      <c r="AW857" s="247" t="s">
        <v>25</v>
      </c>
      <c r="AX857" s="247" t="s">
        <v>62</v>
      </c>
      <c r="AY857" s="248" t="s">
        <v>103</v>
      </c>
    </row>
    <row r="858" spans="2:65" s="247" customFormat="1">
      <c r="B858" s="246"/>
      <c r="D858" s="140" t="s">
        <v>112</v>
      </c>
      <c r="E858" s="248" t="s">
        <v>1</v>
      </c>
      <c r="F858" s="249" t="s">
        <v>435</v>
      </c>
      <c r="H858" s="248" t="s">
        <v>1</v>
      </c>
      <c r="L858" s="246"/>
      <c r="M858" s="250"/>
      <c r="T858" s="251"/>
      <c r="AT858" s="248" t="s">
        <v>112</v>
      </c>
      <c r="AU858" s="248" t="s">
        <v>69</v>
      </c>
      <c r="AV858" s="247" t="s">
        <v>67</v>
      </c>
      <c r="AW858" s="247" t="s">
        <v>25</v>
      </c>
      <c r="AX858" s="247" t="s">
        <v>62</v>
      </c>
      <c r="AY858" s="248" t="s">
        <v>103</v>
      </c>
    </row>
    <row r="859" spans="2:65" s="247" customFormat="1">
      <c r="B859" s="246"/>
      <c r="D859" s="140" t="s">
        <v>112</v>
      </c>
      <c r="E859" s="248" t="s">
        <v>1</v>
      </c>
      <c r="F859" s="249" t="s">
        <v>436</v>
      </c>
      <c r="H859" s="248" t="s">
        <v>1</v>
      </c>
      <c r="L859" s="246"/>
      <c r="M859" s="250"/>
      <c r="T859" s="251"/>
      <c r="AT859" s="248" t="s">
        <v>112</v>
      </c>
      <c r="AU859" s="248" t="s">
        <v>69</v>
      </c>
      <c r="AV859" s="247" t="s">
        <v>67</v>
      </c>
      <c r="AW859" s="247" t="s">
        <v>25</v>
      </c>
      <c r="AX859" s="247" t="s">
        <v>62</v>
      </c>
      <c r="AY859" s="248" t="s">
        <v>103</v>
      </c>
    </row>
    <row r="860" spans="2:65" s="247" customFormat="1">
      <c r="B860" s="246"/>
      <c r="D860" s="140" t="s">
        <v>112</v>
      </c>
      <c r="E860" s="248" t="s">
        <v>1</v>
      </c>
      <c r="F860" s="249" t="s">
        <v>572</v>
      </c>
      <c r="H860" s="248" t="s">
        <v>1</v>
      </c>
      <c r="L860" s="246"/>
      <c r="M860" s="250"/>
      <c r="T860" s="251"/>
      <c r="AT860" s="248" t="s">
        <v>112</v>
      </c>
      <c r="AU860" s="248" t="s">
        <v>69</v>
      </c>
      <c r="AV860" s="247" t="s">
        <v>67</v>
      </c>
      <c r="AW860" s="247" t="s">
        <v>25</v>
      </c>
      <c r="AX860" s="247" t="s">
        <v>62</v>
      </c>
      <c r="AY860" s="248" t="s">
        <v>103</v>
      </c>
    </row>
    <row r="861" spans="2:65" s="247" customFormat="1">
      <c r="B861" s="246"/>
      <c r="D861" s="140" t="s">
        <v>112</v>
      </c>
      <c r="E861" s="248" t="s">
        <v>1</v>
      </c>
      <c r="F861" s="249" t="s">
        <v>451</v>
      </c>
      <c r="H861" s="248" t="s">
        <v>1</v>
      </c>
      <c r="L861" s="246"/>
      <c r="M861" s="250"/>
      <c r="T861" s="251"/>
      <c r="AT861" s="248" t="s">
        <v>112</v>
      </c>
      <c r="AU861" s="248" t="s">
        <v>69</v>
      </c>
      <c r="AV861" s="247" t="s">
        <v>67</v>
      </c>
      <c r="AW861" s="247" t="s">
        <v>25</v>
      </c>
      <c r="AX861" s="247" t="s">
        <v>62</v>
      </c>
      <c r="AY861" s="248" t="s">
        <v>103</v>
      </c>
    </row>
    <row r="862" spans="2:65" s="247" customFormat="1">
      <c r="B862" s="246"/>
      <c r="D862" s="140" t="s">
        <v>112</v>
      </c>
      <c r="E862" s="248" t="s">
        <v>1</v>
      </c>
      <c r="F862" s="249" t="s">
        <v>579</v>
      </c>
      <c r="H862" s="248" t="s">
        <v>1</v>
      </c>
      <c r="L862" s="246"/>
      <c r="M862" s="250"/>
      <c r="T862" s="251"/>
      <c r="AT862" s="248" t="s">
        <v>112</v>
      </c>
      <c r="AU862" s="248" t="s">
        <v>69</v>
      </c>
      <c r="AV862" s="247" t="s">
        <v>67</v>
      </c>
      <c r="AW862" s="247" t="s">
        <v>25</v>
      </c>
      <c r="AX862" s="247" t="s">
        <v>62</v>
      </c>
      <c r="AY862" s="248" t="s">
        <v>103</v>
      </c>
    </row>
    <row r="863" spans="2:65" s="139" customFormat="1">
      <c r="B863" s="138"/>
      <c r="D863" s="140" t="s">
        <v>112</v>
      </c>
      <c r="E863" s="141" t="s">
        <v>1</v>
      </c>
      <c r="F863" s="142" t="s">
        <v>67</v>
      </c>
      <c r="H863" s="143">
        <v>1</v>
      </c>
      <c r="L863" s="138"/>
      <c r="M863" s="145"/>
      <c r="T863" s="147"/>
      <c r="AT863" s="141" t="s">
        <v>112</v>
      </c>
      <c r="AU863" s="141" t="s">
        <v>69</v>
      </c>
      <c r="AV863" s="139" t="s">
        <v>69</v>
      </c>
      <c r="AW863" s="139" t="s">
        <v>25</v>
      </c>
      <c r="AX863" s="139" t="s">
        <v>62</v>
      </c>
      <c r="AY863" s="141" t="s">
        <v>103</v>
      </c>
    </row>
    <row r="864" spans="2:65" s="247" customFormat="1">
      <c r="B864" s="246"/>
      <c r="D864" s="140" t="s">
        <v>112</v>
      </c>
      <c r="E864" s="248" t="s">
        <v>1</v>
      </c>
      <c r="F864" s="249" t="s">
        <v>459</v>
      </c>
      <c r="H864" s="248" t="s">
        <v>1</v>
      </c>
      <c r="L864" s="246"/>
      <c r="M864" s="250"/>
      <c r="T864" s="251"/>
      <c r="AT864" s="248" t="s">
        <v>112</v>
      </c>
      <c r="AU864" s="248" t="s">
        <v>69</v>
      </c>
      <c r="AV864" s="247" t="s">
        <v>67</v>
      </c>
      <c r="AW864" s="247" t="s">
        <v>25</v>
      </c>
      <c r="AX864" s="247" t="s">
        <v>62</v>
      </c>
      <c r="AY864" s="248" t="s">
        <v>103</v>
      </c>
    </row>
    <row r="865" spans="2:65" s="247" customFormat="1">
      <c r="B865" s="246"/>
      <c r="D865" s="140" t="s">
        <v>112</v>
      </c>
      <c r="E865" s="248" t="s">
        <v>1</v>
      </c>
      <c r="F865" s="249" t="s">
        <v>581</v>
      </c>
      <c r="H865" s="248" t="s">
        <v>1</v>
      </c>
      <c r="L865" s="246"/>
      <c r="M865" s="250"/>
      <c r="T865" s="251"/>
      <c r="AT865" s="248" t="s">
        <v>112</v>
      </c>
      <c r="AU865" s="248" t="s">
        <v>69</v>
      </c>
      <c r="AV865" s="247" t="s">
        <v>67</v>
      </c>
      <c r="AW865" s="247" t="s">
        <v>25</v>
      </c>
      <c r="AX865" s="247" t="s">
        <v>62</v>
      </c>
      <c r="AY865" s="248" t="s">
        <v>103</v>
      </c>
    </row>
    <row r="866" spans="2:65" s="139" customFormat="1">
      <c r="B866" s="138"/>
      <c r="D866" s="140" t="s">
        <v>112</v>
      </c>
      <c r="E866" s="141" t="s">
        <v>1</v>
      </c>
      <c r="F866" s="142" t="s">
        <v>69</v>
      </c>
      <c r="H866" s="143">
        <v>2</v>
      </c>
      <c r="L866" s="138"/>
      <c r="M866" s="145"/>
      <c r="T866" s="147"/>
      <c r="AT866" s="141" t="s">
        <v>112</v>
      </c>
      <c r="AU866" s="141" t="s">
        <v>69</v>
      </c>
      <c r="AV866" s="139" t="s">
        <v>69</v>
      </c>
      <c r="AW866" s="139" t="s">
        <v>25</v>
      </c>
      <c r="AX866" s="139" t="s">
        <v>62</v>
      </c>
      <c r="AY866" s="141" t="s">
        <v>103</v>
      </c>
    </row>
    <row r="867" spans="2:65" s="247" customFormat="1">
      <c r="B867" s="246"/>
      <c r="D867" s="140" t="s">
        <v>112</v>
      </c>
      <c r="E867" s="248" t="s">
        <v>1</v>
      </c>
      <c r="F867" s="249" t="s">
        <v>464</v>
      </c>
      <c r="H867" s="248" t="s">
        <v>1</v>
      </c>
      <c r="L867" s="246"/>
      <c r="M867" s="250"/>
      <c r="T867" s="251"/>
      <c r="AT867" s="248" t="s">
        <v>112</v>
      </c>
      <c r="AU867" s="248" t="s">
        <v>69</v>
      </c>
      <c r="AV867" s="247" t="s">
        <v>67</v>
      </c>
      <c r="AW867" s="247" t="s">
        <v>25</v>
      </c>
      <c r="AX867" s="247" t="s">
        <v>62</v>
      </c>
      <c r="AY867" s="248" t="s">
        <v>103</v>
      </c>
    </row>
    <row r="868" spans="2:65" s="247" customFormat="1">
      <c r="B868" s="246"/>
      <c r="D868" s="140" t="s">
        <v>112</v>
      </c>
      <c r="E868" s="248" t="s">
        <v>1</v>
      </c>
      <c r="F868" s="249" t="s">
        <v>579</v>
      </c>
      <c r="H868" s="248" t="s">
        <v>1</v>
      </c>
      <c r="L868" s="246"/>
      <c r="M868" s="250"/>
      <c r="T868" s="251"/>
      <c r="AT868" s="248" t="s">
        <v>112</v>
      </c>
      <c r="AU868" s="248" t="s">
        <v>69</v>
      </c>
      <c r="AV868" s="247" t="s">
        <v>67</v>
      </c>
      <c r="AW868" s="247" t="s">
        <v>25</v>
      </c>
      <c r="AX868" s="247" t="s">
        <v>62</v>
      </c>
      <c r="AY868" s="248" t="s">
        <v>103</v>
      </c>
    </row>
    <row r="869" spans="2:65" s="139" customFormat="1">
      <c r="B869" s="138"/>
      <c r="D869" s="140" t="s">
        <v>112</v>
      </c>
      <c r="E869" s="141" t="s">
        <v>1</v>
      </c>
      <c r="F869" s="142" t="s">
        <v>67</v>
      </c>
      <c r="H869" s="143">
        <v>1</v>
      </c>
      <c r="L869" s="138"/>
      <c r="M869" s="145"/>
      <c r="T869" s="147"/>
      <c r="AT869" s="141" t="s">
        <v>112</v>
      </c>
      <c r="AU869" s="141" t="s">
        <v>69</v>
      </c>
      <c r="AV869" s="139" t="s">
        <v>69</v>
      </c>
      <c r="AW869" s="139" t="s">
        <v>25</v>
      </c>
      <c r="AX869" s="139" t="s">
        <v>62</v>
      </c>
      <c r="AY869" s="141" t="s">
        <v>103</v>
      </c>
    </row>
    <row r="870" spans="2:65" s="253" customFormat="1">
      <c r="B870" s="252"/>
      <c r="D870" s="140" t="s">
        <v>112</v>
      </c>
      <c r="E870" s="254" t="s">
        <v>1</v>
      </c>
      <c r="F870" s="255" t="s">
        <v>439</v>
      </c>
      <c r="H870" s="256">
        <v>4</v>
      </c>
      <c r="L870" s="252"/>
      <c r="M870" s="257"/>
      <c r="T870" s="258"/>
      <c r="AT870" s="254" t="s">
        <v>112</v>
      </c>
      <c r="AU870" s="254" t="s">
        <v>69</v>
      </c>
      <c r="AV870" s="253" t="s">
        <v>110</v>
      </c>
      <c r="AW870" s="253" t="s">
        <v>25</v>
      </c>
      <c r="AX870" s="253" t="s">
        <v>67</v>
      </c>
      <c r="AY870" s="254" t="s">
        <v>103</v>
      </c>
    </row>
    <row r="871" spans="2:65" s="186" customFormat="1" ht="16.5" customHeight="1">
      <c r="B871" s="185"/>
      <c r="C871" s="230" t="s">
        <v>233</v>
      </c>
      <c r="D871" s="230" t="s">
        <v>105</v>
      </c>
      <c r="E871" s="231" t="s">
        <v>627</v>
      </c>
      <c r="F871" s="232" t="s">
        <v>628</v>
      </c>
      <c r="G871" s="233" t="s">
        <v>182</v>
      </c>
      <c r="H871" s="234">
        <v>1</v>
      </c>
      <c r="I871" s="172"/>
      <c r="J871" s="235">
        <f>ROUND(I871*H871,2)</f>
        <v>0</v>
      </c>
      <c r="K871" s="232" t="s">
        <v>428</v>
      </c>
      <c r="L871" s="185"/>
      <c r="M871" s="236" t="s">
        <v>1</v>
      </c>
      <c r="N871" s="237" t="s">
        <v>33</v>
      </c>
      <c r="O871" s="238">
        <v>0.745</v>
      </c>
      <c r="P871" s="238">
        <f>O871*H871</f>
        <v>0.745</v>
      </c>
      <c r="Q871" s="238">
        <v>0</v>
      </c>
      <c r="R871" s="238">
        <f>Q871*H871</f>
        <v>0</v>
      </c>
      <c r="S871" s="238">
        <v>0</v>
      </c>
      <c r="T871" s="239">
        <f>S871*H871</f>
        <v>0</v>
      </c>
      <c r="AR871" s="240" t="s">
        <v>110</v>
      </c>
      <c r="AT871" s="240" t="s">
        <v>105</v>
      </c>
      <c r="AU871" s="240" t="s">
        <v>69</v>
      </c>
      <c r="AY871" s="182" t="s">
        <v>103</v>
      </c>
      <c r="BE871" s="241">
        <f>IF(N871="základní",J871,0)</f>
        <v>0</v>
      </c>
      <c r="BF871" s="241">
        <f>IF(N871="snížená",J871,0)</f>
        <v>0</v>
      </c>
      <c r="BG871" s="241">
        <f>IF(N871="zákl. přenesená",J871,0)</f>
        <v>0</v>
      </c>
      <c r="BH871" s="241">
        <f>IF(N871="sníž. přenesená",J871,0)</f>
        <v>0</v>
      </c>
      <c r="BI871" s="241">
        <f>IF(N871="nulová",J871,0)</f>
        <v>0</v>
      </c>
      <c r="BJ871" s="182" t="s">
        <v>67</v>
      </c>
      <c r="BK871" s="241">
        <f>ROUND(I871*H871,2)</f>
        <v>0</v>
      </c>
      <c r="BL871" s="182" t="s">
        <v>110</v>
      </c>
      <c r="BM871" s="240" t="s">
        <v>629</v>
      </c>
    </row>
    <row r="872" spans="2:65" s="186" customFormat="1">
      <c r="B872" s="185"/>
      <c r="D872" s="140" t="s">
        <v>430</v>
      </c>
      <c r="F872" s="242" t="s">
        <v>630</v>
      </c>
      <c r="L872" s="185"/>
      <c r="M872" s="243"/>
      <c r="T872" s="244"/>
      <c r="AT872" s="182" t="s">
        <v>430</v>
      </c>
      <c r="AU872" s="182" t="s">
        <v>69</v>
      </c>
    </row>
    <row r="873" spans="2:65" s="186" customFormat="1" ht="29.25">
      <c r="B873" s="185"/>
      <c r="D873" s="140" t="s">
        <v>432</v>
      </c>
      <c r="F873" s="245" t="s">
        <v>631</v>
      </c>
      <c r="L873" s="185"/>
      <c r="M873" s="243"/>
      <c r="T873" s="244"/>
      <c r="AT873" s="182" t="s">
        <v>432</v>
      </c>
      <c r="AU873" s="182" t="s">
        <v>69</v>
      </c>
    </row>
    <row r="874" spans="2:65" s="247" customFormat="1">
      <c r="B874" s="246"/>
      <c r="D874" s="140" t="s">
        <v>112</v>
      </c>
      <c r="E874" s="248" t="s">
        <v>1</v>
      </c>
      <c r="F874" s="249" t="s">
        <v>434</v>
      </c>
      <c r="H874" s="248" t="s">
        <v>1</v>
      </c>
      <c r="L874" s="246"/>
      <c r="M874" s="250"/>
      <c r="T874" s="251"/>
      <c r="AT874" s="248" t="s">
        <v>112</v>
      </c>
      <c r="AU874" s="248" t="s">
        <v>69</v>
      </c>
      <c r="AV874" s="247" t="s">
        <v>67</v>
      </c>
      <c r="AW874" s="247" t="s">
        <v>25</v>
      </c>
      <c r="AX874" s="247" t="s">
        <v>62</v>
      </c>
      <c r="AY874" s="248" t="s">
        <v>103</v>
      </c>
    </row>
    <row r="875" spans="2:65" s="247" customFormat="1">
      <c r="B875" s="246"/>
      <c r="D875" s="140" t="s">
        <v>112</v>
      </c>
      <c r="E875" s="248" t="s">
        <v>1</v>
      </c>
      <c r="F875" s="249" t="s">
        <v>435</v>
      </c>
      <c r="H875" s="248" t="s">
        <v>1</v>
      </c>
      <c r="L875" s="246"/>
      <c r="M875" s="250"/>
      <c r="T875" s="251"/>
      <c r="AT875" s="248" t="s">
        <v>112</v>
      </c>
      <c r="AU875" s="248" t="s">
        <v>69</v>
      </c>
      <c r="AV875" s="247" t="s">
        <v>67</v>
      </c>
      <c r="AW875" s="247" t="s">
        <v>25</v>
      </c>
      <c r="AX875" s="247" t="s">
        <v>62</v>
      </c>
      <c r="AY875" s="248" t="s">
        <v>103</v>
      </c>
    </row>
    <row r="876" spans="2:65" s="247" customFormat="1">
      <c r="B876" s="246"/>
      <c r="D876" s="140" t="s">
        <v>112</v>
      </c>
      <c r="E876" s="248" t="s">
        <v>1</v>
      </c>
      <c r="F876" s="249" t="s">
        <v>436</v>
      </c>
      <c r="H876" s="248" t="s">
        <v>1</v>
      </c>
      <c r="L876" s="246"/>
      <c r="M876" s="250"/>
      <c r="T876" s="251"/>
      <c r="AT876" s="248" t="s">
        <v>112</v>
      </c>
      <c r="AU876" s="248" t="s">
        <v>69</v>
      </c>
      <c r="AV876" s="247" t="s">
        <v>67</v>
      </c>
      <c r="AW876" s="247" t="s">
        <v>25</v>
      </c>
      <c r="AX876" s="247" t="s">
        <v>62</v>
      </c>
      <c r="AY876" s="248" t="s">
        <v>103</v>
      </c>
    </row>
    <row r="877" spans="2:65" s="247" customFormat="1">
      <c r="B877" s="246"/>
      <c r="D877" s="140" t="s">
        <v>112</v>
      </c>
      <c r="E877" s="248" t="s">
        <v>1</v>
      </c>
      <c r="F877" s="249" t="s">
        <v>583</v>
      </c>
      <c r="H877" s="248" t="s">
        <v>1</v>
      </c>
      <c r="L877" s="246"/>
      <c r="M877" s="250"/>
      <c r="T877" s="251"/>
      <c r="AT877" s="248" t="s">
        <v>112</v>
      </c>
      <c r="AU877" s="248" t="s">
        <v>69</v>
      </c>
      <c r="AV877" s="247" t="s">
        <v>67</v>
      </c>
      <c r="AW877" s="247" t="s">
        <v>25</v>
      </c>
      <c r="AX877" s="247" t="s">
        <v>62</v>
      </c>
      <c r="AY877" s="248" t="s">
        <v>103</v>
      </c>
    </row>
    <row r="878" spans="2:65" s="247" customFormat="1">
      <c r="B878" s="246"/>
      <c r="D878" s="140" t="s">
        <v>112</v>
      </c>
      <c r="E878" s="248" t="s">
        <v>1</v>
      </c>
      <c r="F878" s="249" t="s">
        <v>459</v>
      </c>
      <c r="H878" s="248" t="s">
        <v>1</v>
      </c>
      <c r="L878" s="246"/>
      <c r="M878" s="250"/>
      <c r="T878" s="251"/>
      <c r="AT878" s="248" t="s">
        <v>112</v>
      </c>
      <c r="AU878" s="248" t="s">
        <v>69</v>
      </c>
      <c r="AV878" s="247" t="s">
        <v>67</v>
      </c>
      <c r="AW878" s="247" t="s">
        <v>25</v>
      </c>
      <c r="AX878" s="247" t="s">
        <v>62</v>
      </c>
      <c r="AY878" s="248" t="s">
        <v>103</v>
      </c>
    </row>
    <row r="879" spans="2:65" s="247" customFormat="1">
      <c r="B879" s="246"/>
      <c r="D879" s="140" t="s">
        <v>112</v>
      </c>
      <c r="E879" s="248" t="s">
        <v>1</v>
      </c>
      <c r="F879" s="249" t="s">
        <v>632</v>
      </c>
      <c r="H879" s="248" t="s">
        <v>1</v>
      </c>
      <c r="L879" s="246"/>
      <c r="M879" s="250"/>
      <c r="T879" s="251"/>
      <c r="AT879" s="248" t="s">
        <v>112</v>
      </c>
      <c r="AU879" s="248" t="s">
        <v>69</v>
      </c>
      <c r="AV879" s="247" t="s">
        <v>67</v>
      </c>
      <c r="AW879" s="247" t="s">
        <v>25</v>
      </c>
      <c r="AX879" s="247" t="s">
        <v>62</v>
      </c>
      <c r="AY879" s="248" t="s">
        <v>103</v>
      </c>
    </row>
    <row r="880" spans="2:65" s="139" customFormat="1">
      <c r="B880" s="138"/>
      <c r="D880" s="140" t="s">
        <v>112</v>
      </c>
      <c r="E880" s="141" t="s">
        <v>1</v>
      </c>
      <c r="F880" s="142" t="s">
        <v>67</v>
      </c>
      <c r="H880" s="143">
        <v>1</v>
      </c>
      <c r="L880" s="138"/>
      <c r="M880" s="145"/>
      <c r="T880" s="147"/>
      <c r="AT880" s="141" t="s">
        <v>112</v>
      </c>
      <c r="AU880" s="141" t="s">
        <v>69</v>
      </c>
      <c r="AV880" s="139" t="s">
        <v>69</v>
      </c>
      <c r="AW880" s="139" t="s">
        <v>25</v>
      </c>
      <c r="AX880" s="139" t="s">
        <v>62</v>
      </c>
      <c r="AY880" s="141" t="s">
        <v>103</v>
      </c>
    </row>
    <row r="881" spans="2:65" s="253" customFormat="1">
      <c r="B881" s="252"/>
      <c r="D881" s="140" t="s">
        <v>112</v>
      </c>
      <c r="E881" s="254" t="s">
        <v>1</v>
      </c>
      <c r="F881" s="255" t="s">
        <v>439</v>
      </c>
      <c r="H881" s="256">
        <v>1</v>
      </c>
      <c r="L881" s="252"/>
      <c r="M881" s="257"/>
      <c r="T881" s="258"/>
      <c r="AT881" s="254" t="s">
        <v>112</v>
      </c>
      <c r="AU881" s="254" t="s">
        <v>69</v>
      </c>
      <c r="AV881" s="253" t="s">
        <v>110</v>
      </c>
      <c r="AW881" s="253" t="s">
        <v>25</v>
      </c>
      <c r="AX881" s="253" t="s">
        <v>67</v>
      </c>
      <c r="AY881" s="254" t="s">
        <v>103</v>
      </c>
    </row>
    <row r="882" spans="2:65" s="186" customFormat="1" ht="16.5" customHeight="1">
      <c r="B882" s="185"/>
      <c r="C882" s="266" t="s">
        <v>237</v>
      </c>
      <c r="D882" s="266" t="s">
        <v>174</v>
      </c>
      <c r="E882" s="267" t="s">
        <v>633</v>
      </c>
      <c r="F882" s="268" t="s">
        <v>634</v>
      </c>
      <c r="G882" s="269" t="s">
        <v>182</v>
      </c>
      <c r="H882" s="270">
        <v>1</v>
      </c>
      <c r="I882" s="173"/>
      <c r="J882" s="271">
        <f>ROUND(I882*H882,2)</f>
        <v>0</v>
      </c>
      <c r="K882" s="268" t="s">
        <v>428</v>
      </c>
      <c r="L882" s="272"/>
      <c r="M882" s="273" t="s">
        <v>1</v>
      </c>
      <c r="N882" s="274" t="s">
        <v>33</v>
      </c>
      <c r="O882" s="238">
        <v>0</v>
      </c>
      <c r="P882" s="238">
        <f>O882*H882</f>
        <v>0</v>
      </c>
      <c r="Q882" s="238">
        <v>1.1999999999999999E-3</v>
      </c>
      <c r="R882" s="238">
        <f>Q882*H882</f>
        <v>1.1999999999999999E-3</v>
      </c>
      <c r="S882" s="238">
        <v>0</v>
      </c>
      <c r="T882" s="239">
        <f>S882*H882</f>
        <v>0</v>
      </c>
      <c r="AR882" s="240" t="s">
        <v>145</v>
      </c>
      <c r="AT882" s="240" t="s">
        <v>174</v>
      </c>
      <c r="AU882" s="240" t="s">
        <v>69</v>
      </c>
      <c r="AY882" s="182" t="s">
        <v>103</v>
      </c>
      <c r="BE882" s="241">
        <f>IF(N882="základní",J882,0)</f>
        <v>0</v>
      </c>
      <c r="BF882" s="241">
        <f>IF(N882="snížená",J882,0)</f>
        <v>0</v>
      </c>
      <c r="BG882" s="241">
        <f>IF(N882="zákl. přenesená",J882,0)</f>
        <v>0</v>
      </c>
      <c r="BH882" s="241">
        <f>IF(N882="sníž. přenesená",J882,0)</f>
        <v>0</v>
      </c>
      <c r="BI882" s="241">
        <f>IF(N882="nulová",J882,0)</f>
        <v>0</v>
      </c>
      <c r="BJ882" s="182" t="s">
        <v>67</v>
      </c>
      <c r="BK882" s="241">
        <f>ROUND(I882*H882,2)</f>
        <v>0</v>
      </c>
      <c r="BL882" s="182" t="s">
        <v>110</v>
      </c>
      <c r="BM882" s="240" t="s">
        <v>635</v>
      </c>
    </row>
    <row r="883" spans="2:65" s="186" customFormat="1">
      <c r="B883" s="185"/>
      <c r="D883" s="140" t="s">
        <v>430</v>
      </c>
      <c r="F883" s="242" t="s">
        <v>634</v>
      </c>
      <c r="L883" s="185"/>
      <c r="M883" s="243"/>
      <c r="T883" s="244"/>
      <c r="AT883" s="182" t="s">
        <v>430</v>
      </c>
      <c r="AU883" s="182" t="s">
        <v>69</v>
      </c>
    </row>
    <row r="884" spans="2:65" s="247" customFormat="1">
      <c r="B884" s="246"/>
      <c r="D884" s="140" t="s">
        <v>112</v>
      </c>
      <c r="E884" s="248" t="s">
        <v>1</v>
      </c>
      <c r="F884" s="249" t="s">
        <v>434</v>
      </c>
      <c r="H884" s="248" t="s">
        <v>1</v>
      </c>
      <c r="L884" s="246"/>
      <c r="M884" s="250"/>
      <c r="T884" s="251"/>
      <c r="AT884" s="248" t="s">
        <v>112</v>
      </c>
      <c r="AU884" s="248" t="s">
        <v>69</v>
      </c>
      <c r="AV884" s="247" t="s">
        <v>67</v>
      </c>
      <c r="AW884" s="247" t="s">
        <v>25</v>
      </c>
      <c r="AX884" s="247" t="s">
        <v>62</v>
      </c>
      <c r="AY884" s="248" t="s">
        <v>103</v>
      </c>
    </row>
    <row r="885" spans="2:65" s="247" customFormat="1">
      <c r="B885" s="246"/>
      <c r="D885" s="140" t="s">
        <v>112</v>
      </c>
      <c r="E885" s="248" t="s">
        <v>1</v>
      </c>
      <c r="F885" s="249" t="s">
        <v>435</v>
      </c>
      <c r="H885" s="248" t="s">
        <v>1</v>
      </c>
      <c r="L885" s="246"/>
      <c r="M885" s="250"/>
      <c r="T885" s="251"/>
      <c r="AT885" s="248" t="s">
        <v>112</v>
      </c>
      <c r="AU885" s="248" t="s">
        <v>69</v>
      </c>
      <c r="AV885" s="247" t="s">
        <v>67</v>
      </c>
      <c r="AW885" s="247" t="s">
        <v>25</v>
      </c>
      <c r="AX885" s="247" t="s">
        <v>62</v>
      </c>
      <c r="AY885" s="248" t="s">
        <v>103</v>
      </c>
    </row>
    <row r="886" spans="2:65" s="247" customFormat="1">
      <c r="B886" s="246"/>
      <c r="D886" s="140" t="s">
        <v>112</v>
      </c>
      <c r="E886" s="248" t="s">
        <v>1</v>
      </c>
      <c r="F886" s="249" t="s">
        <v>436</v>
      </c>
      <c r="H886" s="248" t="s">
        <v>1</v>
      </c>
      <c r="L886" s="246"/>
      <c r="M886" s="250"/>
      <c r="T886" s="251"/>
      <c r="AT886" s="248" t="s">
        <v>112</v>
      </c>
      <c r="AU886" s="248" t="s">
        <v>69</v>
      </c>
      <c r="AV886" s="247" t="s">
        <v>67</v>
      </c>
      <c r="AW886" s="247" t="s">
        <v>25</v>
      </c>
      <c r="AX886" s="247" t="s">
        <v>62</v>
      </c>
      <c r="AY886" s="248" t="s">
        <v>103</v>
      </c>
    </row>
    <row r="887" spans="2:65" s="247" customFormat="1">
      <c r="B887" s="246"/>
      <c r="D887" s="140" t="s">
        <v>112</v>
      </c>
      <c r="E887" s="248" t="s">
        <v>1</v>
      </c>
      <c r="F887" s="249" t="s">
        <v>583</v>
      </c>
      <c r="H887" s="248" t="s">
        <v>1</v>
      </c>
      <c r="L887" s="246"/>
      <c r="M887" s="250"/>
      <c r="T887" s="251"/>
      <c r="AT887" s="248" t="s">
        <v>112</v>
      </c>
      <c r="AU887" s="248" t="s">
        <v>69</v>
      </c>
      <c r="AV887" s="247" t="s">
        <v>67</v>
      </c>
      <c r="AW887" s="247" t="s">
        <v>25</v>
      </c>
      <c r="AX887" s="247" t="s">
        <v>62</v>
      </c>
      <c r="AY887" s="248" t="s">
        <v>103</v>
      </c>
    </row>
    <row r="888" spans="2:65" s="247" customFormat="1">
      <c r="B888" s="246"/>
      <c r="D888" s="140" t="s">
        <v>112</v>
      </c>
      <c r="E888" s="248" t="s">
        <v>1</v>
      </c>
      <c r="F888" s="249" t="s">
        <v>459</v>
      </c>
      <c r="H888" s="248" t="s">
        <v>1</v>
      </c>
      <c r="L888" s="246"/>
      <c r="M888" s="250"/>
      <c r="T888" s="251"/>
      <c r="AT888" s="248" t="s">
        <v>112</v>
      </c>
      <c r="AU888" s="248" t="s">
        <v>69</v>
      </c>
      <c r="AV888" s="247" t="s">
        <v>67</v>
      </c>
      <c r="AW888" s="247" t="s">
        <v>25</v>
      </c>
      <c r="AX888" s="247" t="s">
        <v>62</v>
      </c>
      <c r="AY888" s="248" t="s">
        <v>103</v>
      </c>
    </row>
    <row r="889" spans="2:65" s="247" customFormat="1">
      <c r="B889" s="246"/>
      <c r="D889" s="140" t="s">
        <v>112</v>
      </c>
      <c r="E889" s="248" t="s">
        <v>1</v>
      </c>
      <c r="F889" s="249" t="s">
        <v>632</v>
      </c>
      <c r="H889" s="248" t="s">
        <v>1</v>
      </c>
      <c r="L889" s="246"/>
      <c r="M889" s="250"/>
      <c r="T889" s="251"/>
      <c r="AT889" s="248" t="s">
        <v>112</v>
      </c>
      <c r="AU889" s="248" t="s">
        <v>69</v>
      </c>
      <c r="AV889" s="247" t="s">
        <v>67</v>
      </c>
      <c r="AW889" s="247" t="s">
        <v>25</v>
      </c>
      <c r="AX889" s="247" t="s">
        <v>62</v>
      </c>
      <c r="AY889" s="248" t="s">
        <v>103</v>
      </c>
    </row>
    <row r="890" spans="2:65" s="139" customFormat="1">
      <c r="B890" s="138"/>
      <c r="D890" s="140" t="s">
        <v>112</v>
      </c>
      <c r="E890" s="141" t="s">
        <v>1</v>
      </c>
      <c r="F890" s="142" t="s">
        <v>67</v>
      </c>
      <c r="H890" s="143">
        <v>1</v>
      </c>
      <c r="L890" s="138"/>
      <c r="M890" s="145"/>
      <c r="T890" s="147"/>
      <c r="AT890" s="141" t="s">
        <v>112</v>
      </c>
      <c r="AU890" s="141" t="s">
        <v>69</v>
      </c>
      <c r="AV890" s="139" t="s">
        <v>69</v>
      </c>
      <c r="AW890" s="139" t="s">
        <v>25</v>
      </c>
      <c r="AX890" s="139" t="s">
        <v>62</v>
      </c>
      <c r="AY890" s="141" t="s">
        <v>103</v>
      </c>
    </row>
    <row r="891" spans="2:65" s="253" customFormat="1">
      <c r="B891" s="252"/>
      <c r="D891" s="140" t="s">
        <v>112</v>
      </c>
      <c r="E891" s="254" t="s">
        <v>1</v>
      </c>
      <c r="F891" s="255" t="s">
        <v>439</v>
      </c>
      <c r="H891" s="256">
        <v>1</v>
      </c>
      <c r="L891" s="252"/>
      <c r="M891" s="257"/>
      <c r="T891" s="258"/>
      <c r="AT891" s="254" t="s">
        <v>112</v>
      </c>
      <c r="AU891" s="254" t="s">
        <v>69</v>
      </c>
      <c r="AV891" s="253" t="s">
        <v>110</v>
      </c>
      <c r="AW891" s="253" t="s">
        <v>25</v>
      </c>
      <c r="AX891" s="253" t="s">
        <v>67</v>
      </c>
      <c r="AY891" s="254" t="s">
        <v>103</v>
      </c>
    </row>
    <row r="892" spans="2:65" s="186" customFormat="1" ht="16.5" customHeight="1">
      <c r="B892" s="185"/>
      <c r="C892" s="230" t="s">
        <v>241</v>
      </c>
      <c r="D892" s="230" t="s">
        <v>105</v>
      </c>
      <c r="E892" s="231" t="s">
        <v>636</v>
      </c>
      <c r="F892" s="232" t="s">
        <v>637</v>
      </c>
      <c r="G892" s="233" t="s">
        <v>182</v>
      </c>
      <c r="H892" s="234">
        <v>9</v>
      </c>
      <c r="I892" s="172"/>
      <c r="J892" s="235">
        <f>ROUND(I892*H892,2)</f>
        <v>0</v>
      </c>
      <c r="K892" s="232" t="s">
        <v>428</v>
      </c>
      <c r="L892" s="185"/>
      <c r="M892" s="236" t="s">
        <v>1</v>
      </c>
      <c r="N892" s="237" t="s">
        <v>33</v>
      </c>
      <c r="O892" s="238">
        <v>2.1789999999999998</v>
      </c>
      <c r="P892" s="238">
        <f>O892*H892</f>
        <v>19.610999999999997</v>
      </c>
      <c r="Q892" s="238">
        <v>0</v>
      </c>
      <c r="R892" s="238">
        <f>Q892*H892</f>
        <v>0</v>
      </c>
      <c r="S892" s="238">
        <v>0</v>
      </c>
      <c r="T892" s="239">
        <f>S892*H892</f>
        <v>0</v>
      </c>
      <c r="AR892" s="240" t="s">
        <v>110</v>
      </c>
      <c r="AT892" s="240" t="s">
        <v>105</v>
      </c>
      <c r="AU892" s="240" t="s">
        <v>69</v>
      </c>
      <c r="AY892" s="182" t="s">
        <v>103</v>
      </c>
      <c r="BE892" s="241">
        <f>IF(N892="základní",J892,0)</f>
        <v>0</v>
      </c>
      <c r="BF892" s="241">
        <f>IF(N892="snížená",J892,0)</f>
        <v>0</v>
      </c>
      <c r="BG892" s="241">
        <f>IF(N892="zákl. přenesená",J892,0)</f>
        <v>0</v>
      </c>
      <c r="BH892" s="241">
        <f>IF(N892="sníž. přenesená",J892,0)</f>
        <v>0</v>
      </c>
      <c r="BI892" s="241">
        <f>IF(N892="nulová",J892,0)</f>
        <v>0</v>
      </c>
      <c r="BJ892" s="182" t="s">
        <v>67</v>
      </c>
      <c r="BK892" s="241">
        <f>ROUND(I892*H892,2)</f>
        <v>0</v>
      </c>
      <c r="BL892" s="182" t="s">
        <v>110</v>
      </c>
      <c r="BM892" s="240" t="s">
        <v>638</v>
      </c>
    </row>
    <row r="893" spans="2:65" s="186" customFormat="1">
      <c r="B893" s="185"/>
      <c r="D893" s="140" t="s">
        <v>430</v>
      </c>
      <c r="F893" s="242" t="s">
        <v>639</v>
      </c>
      <c r="L893" s="185"/>
      <c r="M893" s="243"/>
      <c r="T893" s="244"/>
      <c r="AT893" s="182" t="s">
        <v>430</v>
      </c>
      <c r="AU893" s="182" t="s">
        <v>69</v>
      </c>
    </row>
    <row r="894" spans="2:65" s="186" customFormat="1" ht="29.25">
      <c r="B894" s="185"/>
      <c r="D894" s="140" t="s">
        <v>432</v>
      </c>
      <c r="F894" s="245" t="s">
        <v>631</v>
      </c>
      <c r="L894" s="185"/>
      <c r="M894" s="243"/>
      <c r="T894" s="244"/>
      <c r="AT894" s="182" t="s">
        <v>432</v>
      </c>
      <c r="AU894" s="182" t="s">
        <v>69</v>
      </c>
    </row>
    <row r="895" spans="2:65" s="247" customFormat="1">
      <c r="B895" s="246"/>
      <c r="D895" s="140" t="s">
        <v>112</v>
      </c>
      <c r="E895" s="248" t="s">
        <v>1</v>
      </c>
      <c r="F895" s="249" t="s">
        <v>434</v>
      </c>
      <c r="H895" s="248" t="s">
        <v>1</v>
      </c>
      <c r="L895" s="246"/>
      <c r="M895" s="250"/>
      <c r="T895" s="251"/>
      <c r="AT895" s="248" t="s">
        <v>112</v>
      </c>
      <c r="AU895" s="248" t="s">
        <v>69</v>
      </c>
      <c r="AV895" s="247" t="s">
        <v>67</v>
      </c>
      <c r="AW895" s="247" t="s">
        <v>25</v>
      </c>
      <c r="AX895" s="247" t="s">
        <v>62</v>
      </c>
      <c r="AY895" s="248" t="s">
        <v>103</v>
      </c>
    </row>
    <row r="896" spans="2:65" s="247" customFormat="1">
      <c r="B896" s="246"/>
      <c r="D896" s="140" t="s">
        <v>112</v>
      </c>
      <c r="E896" s="248" t="s">
        <v>1</v>
      </c>
      <c r="F896" s="249" t="s">
        <v>435</v>
      </c>
      <c r="H896" s="248" t="s">
        <v>1</v>
      </c>
      <c r="L896" s="246"/>
      <c r="M896" s="250"/>
      <c r="T896" s="251"/>
      <c r="AT896" s="248" t="s">
        <v>112</v>
      </c>
      <c r="AU896" s="248" t="s">
        <v>69</v>
      </c>
      <c r="AV896" s="247" t="s">
        <v>67</v>
      </c>
      <c r="AW896" s="247" t="s">
        <v>25</v>
      </c>
      <c r="AX896" s="247" t="s">
        <v>62</v>
      </c>
      <c r="AY896" s="248" t="s">
        <v>103</v>
      </c>
    </row>
    <row r="897" spans="2:65" s="247" customFormat="1">
      <c r="B897" s="246"/>
      <c r="D897" s="140" t="s">
        <v>112</v>
      </c>
      <c r="E897" s="248" t="s">
        <v>1</v>
      </c>
      <c r="F897" s="249" t="s">
        <v>436</v>
      </c>
      <c r="H897" s="248" t="s">
        <v>1</v>
      </c>
      <c r="L897" s="246"/>
      <c r="M897" s="250"/>
      <c r="T897" s="251"/>
      <c r="AT897" s="248" t="s">
        <v>112</v>
      </c>
      <c r="AU897" s="248" t="s">
        <v>69</v>
      </c>
      <c r="AV897" s="247" t="s">
        <v>67</v>
      </c>
      <c r="AW897" s="247" t="s">
        <v>25</v>
      </c>
      <c r="AX897" s="247" t="s">
        <v>62</v>
      </c>
      <c r="AY897" s="248" t="s">
        <v>103</v>
      </c>
    </row>
    <row r="898" spans="2:65" s="247" customFormat="1">
      <c r="B898" s="246"/>
      <c r="D898" s="140" t="s">
        <v>112</v>
      </c>
      <c r="E898" s="248" t="s">
        <v>1</v>
      </c>
      <c r="F898" s="249" t="s">
        <v>572</v>
      </c>
      <c r="H898" s="248" t="s">
        <v>1</v>
      </c>
      <c r="L898" s="246"/>
      <c r="M898" s="250"/>
      <c r="T898" s="251"/>
      <c r="AT898" s="248" t="s">
        <v>112</v>
      </c>
      <c r="AU898" s="248" t="s">
        <v>69</v>
      </c>
      <c r="AV898" s="247" t="s">
        <v>67</v>
      </c>
      <c r="AW898" s="247" t="s">
        <v>25</v>
      </c>
      <c r="AX898" s="247" t="s">
        <v>62</v>
      </c>
      <c r="AY898" s="248" t="s">
        <v>103</v>
      </c>
    </row>
    <row r="899" spans="2:65" s="247" customFormat="1">
      <c r="B899" s="246"/>
      <c r="D899" s="140" t="s">
        <v>112</v>
      </c>
      <c r="E899" s="248" t="s">
        <v>1</v>
      </c>
      <c r="F899" s="249" t="s">
        <v>640</v>
      </c>
      <c r="H899" s="248" t="s">
        <v>1</v>
      </c>
      <c r="L899" s="246"/>
      <c r="M899" s="250"/>
      <c r="T899" s="251"/>
      <c r="AT899" s="248" t="s">
        <v>112</v>
      </c>
      <c r="AU899" s="248" t="s">
        <v>69</v>
      </c>
      <c r="AV899" s="247" t="s">
        <v>67</v>
      </c>
      <c r="AW899" s="247" t="s">
        <v>25</v>
      </c>
      <c r="AX899" s="247" t="s">
        <v>62</v>
      </c>
      <c r="AY899" s="248" t="s">
        <v>103</v>
      </c>
    </row>
    <row r="900" spans="2:65" s="139" customFormat="1">
      <c r="B900" s="138"/>
      <c r="D900" s="140" t="s">
        <v>112</v>
      </c>
      <c r="E900" s="141" t="s">
        <v>1</v>
      </c>
      <c r="F900" s="142" t="s">
        <v>149</v>
      </c>
      <c r="H900" s="143">
        <v>9</v>
      </c>
      <c r="L900" s="138"/>
      <c r="M900" s="145"/>
      <c r="T900" s="147"/>
      <c r="AT900" s="141" t="s">
        <v>112</v>
      </c>
      <c r="AU900" s="141" t="s">
        <v>69</v>
      </c>
      <c r="AV900" s="139" t="s">
        <v>69</v>
      </c>
      <c r="AW900" s="139" t="s">
        <v>25</v>
      </c>
      <c r="AX900" s="139" t="s">
        <v>62</v>
      </c>
      <c r="AY900" s="141" t="s">
        <v>103</v>
      </c>
    </row>
    <row r="901" spans="2:65" s="253" customFormat="1">
      <c r="B901" s="252"/>
      <c r="D901" s="140" t="s">
        <v>112</v>
      </c>
      <c r="E901" s="254" t="s">
        <v>1</v>
      </c>
      <c r="F901" s="255" t="s">
        <v>439</v>
      </c>
      <c r="H901" s="256">
        <v>9</v>
      </c>
      <c r="L901" s="252"/>
      <c r="M901" s="257"/>
      <c r="T901" s="258"/>
      <c r="AT901" s="254" t="s">
        <v>112</v>
      </c>
      <c r="AU901" s="254" t="s">
        <v>69</v>
      </c>
      <c r="AV901" s="253" t="s">
        <v>110</v>
      </c>
      <c r="AW901" s="253" t="s">
        <v>25</v>
      </c>
      <c r="AX901" s="253" t="s">
        <v>67</v>
      </c>
      <c r="AY901" s="254" t="s">
        <v>103</v>
      </c>
    </row>
    <row r="902" spans="2:65" s="186" customFormat="1" ht="16.5" customHeight="1">
      <c r="B902" s="185"/>
      <c r="C902" s="266" t="s">
        <v>245</v>
      </c>
      <c r="D902" s="266" t="s">
        <v>174</v>
      </c>
      <c r="E902" s="267" t="s">
        <v>641</v>
      </c>
      <c r="F902" s="268" t="s">
        <v>642</v>
      </c>
      <c r="G902" s="269" t="s">
        <v>182</v>
      </c>
      <c r="H902" s="270">
        <v>9</v>
      </c>
      <c r="I902" s="173"/>
      <c r="J902" s="271">
        <f>ROUND(I902*H902,2)</f>
        <v>0</v>
      </c>
      <c r="K902" s="268" t="s">
        <v>428</v>
      </c>
      <c r="L902" s="272"/>
      <c r="M902" s="273" t="s">
        <v>1</v>
      </c>
      <c r="N902" s="274" t="s">
        <v>33</v>
      </c>
      <c r="O902" s="238">
        <v>0</v>
      </c>
      <c r="P902" s="238">
        <f>O902*H902</f>
        <v>0</v>
      </c>
      <c r="Q902" s="238">
        <v>1.7100000000000001E-2</v>
      </c>
      <c r="R902" s="238">
        <f>Q902*H902</f>
        <v>0.15390000000000001</v>
      </c>
      <c r="S902" s="238">
        <v>0</v>
      </c>
      <c r="T902" s="239">
        <f>S902*H902</f>
        <v>0</v>
      </c>
      <c r="AR902" s="240" t="s">
        <v>145</v>
      </c>
      <c r="AT902" s="240" t="s">
        <v>174</v>
      </c>
      <c r="AU902" s="240" t="s">
        <v>69</v>
      </c>
      <c r="AY902" s="182" t="s">
        <v>103</v>
      </c>
      <c r="BE902" s="241">
        <f>IF(N902="základní",J902,0)</f>
        <v>0</v>
      </c>
      <c r="BF902" s="241">
        <f>IF(N902="snížená",J902,0)</f>
        <v>0</v>
      </c>
      <c r="BG902" s="241">
        <f>IF(N902="zákl. přenesená",J902,0)</f>
        <v>0</v>
      </c>
      <c r="BH902" s="241">
        <f>IF(N902="sníž. přenesená",J902,0)</f>
        <v>0</v>
      </c>
      <c r="BI902" s="241">
        <f>IF(N902="nulová",J902,0)</f>
        <v>0</v>
      </c>
      <c r="BJ902" s="182" t="s">
        <v>67</v>
      </c>
      <c r="BK902" s="241">
        <f>ROUND(I902*H902,2)</f>
        <v>0</v>
      </c>
      <c r="BL902" s="182" t="s">
        <v>110</v>
      </c>
      <c r="BM902" s="240" t="s">
        <v>643</v>
      </c>
    </row>
    <row r="903" spans="2:65" s="186" customFormat="1">
      <c r="B903" s="185"/>
      <c r="D903" s="140" t="s">
        <v>430</v>
      </c>
      <c r="F903" s="242" t="s">
        <v>642</v>
      </c>
      <c r="L903" s="185"/>
      <c r="M903" s="243"/>
      <c r="T903" s="244"/>
      <c r="AT903" s="182" t="s">
        <v>430</v>
      </c>
      <c r="AU903" s="182" t="s">
        <v>69</v>
      </c>
    </row>
    <row r="904" spans="2:65" s="247" customFormat="1">
      <c r="B904" s="246"/>
      <c r="D904" s="140" t="s">
        <v>112</v>
      </c>
      <c r="E904" s="248" t="s">
        <v>1</v>
      </c>
      <c r="F904" s="249" t="s">
        <v>434</v>
      </c>
      <c r="H904" s="248" t="s">
        <v>1</v>
      </c>
      <c r="L904" s="246"/>
      <c r="M904" s="250"/>
      <c r="T904" s="251"/>
      <c r="AT904" s="248" t="s">
        <v>112</v>
      </c>
      <c r="AU904" s="248" t="s">
        <v>69</v>
      </c>
      <c r="AV904" s="247" t="s">
        <v>67</v>
      </c>
      <c r="AW904" s="247" t="s">
        <v>25</v>
      </c>
      <c r="AX904" s="247" t="s">
        <v>62</v>
      </c>
      <c r="AY904" s="248" t="s">
        <v>103</v>
      </c>
    </row>
    <row r="905" spans="2:65" s="247" customFormat="1">
      <c r="B905" s="246"/>
      <c r="D905" s="140" t="s">
        <v>112</v>
      </c>
      <c r="E905" s="248" t="s">
        <v>1</v>
      </c>
      <c r="F905" s="249" t="s">
        <v>435</v>
      </c>
      <c r="H905" s="248" t="s">
        <v>1</v>
      </c>
      <c r="L905" s="246"/>
      <c r="M905" s="250"/>
      <c r="T905" s="251"/>
      <c r="AT905" s="248" t="s">
        <v>112</v>
      </c>
      <c r="AU905" s="248" t="s">
        <v>69</v>
      </c>
      <c r="AV905" s="247" t="s">
        <v>67</v>
      </c>
      <c r="AW905" s="247" t="s">
        <v>25</v>
      </c>
      <c r="AX905" s="247" t="s">
        <v>62</v>
      </c>
      <c r="AY905" s="248" t="s">
        <v>103</v>
      </c>
    </row>
    <row r="906" spans="2:65" s="247" customFormat="1">
      <c r="B906" s="246"/>
      <c r="D906" s="140" t="s">
        <v>112</v>
      </c>
      <c r="E906" s="248" t="s">
        <v>1</v>
      </c>
      <c r="F906" s="249" t="s">
        <v>436</v>
      </c>
      <c r="H906" s="248" t="s">
        <v>1</v>
      </c>
      <c r="L906" s="246"/>
      <c r="M906" s="250"/>
      <c r="T906" s="251"/>
      <c r="AT906" s="248" t="s">
        <v>112</v>
      </c>
      <c r="AU906" s="248" t="s">
        <v>69</v>
      </c>
      <c r="AV906" s="247" t="s">
        <v>67</v>
      </c>
      <c r="AW906" s="247" t="s">
        <v>25</v>
      </c>
      <c r="AX906" s="247" t="s">
        <v>62</v>
      </c>
      <c r="AY906" s="248" t="s">
        <v>103</v>
      </c>
    </row>
    <row r="907" spans="2:65" s="247" customFormat="1">
      <c r="B907" s="246"/>
      <c r="D907" s="140" t="s">
        <v>112</v>
      </c>
      <c r="E907" s="248" t="s">
        <v>1</v>
      </c>
      <c r="F907" s="249" t="s">
        <v>572</v>
      </c>
      <c r="H907" s="248" t="s">
        <v>1</v>
      </c>
      <c r="L907" s="246"/>
      <c r="M907" s="250"/>
      <c r="T907" s="251"/>
      <c r="AT907" s="248" t="s">
        <v>112</v>
      </c>
      <c r="AU907" s="248" t="s">
        <v>69</v>
      </c>
      <c r="AV907" s="247" t="s">
        <v>67</v>
      </c>
      <c r="AW907" s="247" t="s">
        <v>25</v>
      </c>
      <c r="AX907" s="247" t="s">
        <v>62</v>
      </c>
      <c r="AY907" s="248" t="s">
        <v>103</v>
      </c>
    </row>
    <row r="908" spans="2:65" s="247" customFormat="1">
      <c r="B908" s="246"/>
      <c r="D908" s="140" t="s">
        <v>112</v>
      </c>
      <c r="E908" s="248" t="s">
        <v>1</v>
      </c>
      <c r="F908" s="249" t="s">
        <v>640</v>
      </c>
      <c r="H908" s="248" t="s">
        <v>1</v>
      </c>
      <c r="L908" s="246"/>
      <c r="M908" s="250"/>
      <c r="T908" s="251"/>
      <c r="AT908" s="248" t="s">
        <v>112</v>
      </c>
      <c r="AU908" s="248" t="s">
        <v>69</v>
      </c>
      <c r="AV908" s="247" t="s">
        <v>67</v>
      </c>
      <c r="AW908" s="247" t="s">
        <v>25</v>
      </c>
      <c r="AX908" s="247" t="s">
        <v>62</v>
      </c>
      <c r="AY908" s="248" t="s">
        <v>103</v>
      </c>
    </row>
    <row r="909" spans="2:65" s="139" customFormat="1">
      <c r="B909" s="138"/>
      <c r="D909" s="140" t="s">
        <v>112</v>
      </c>
      <c r="E909" s="141" t="s">
        <v>1</v>
      </c>
      <c r="F909" s="142" t="s">
        <v>149</v>
      </c>
      <c r="H909" s="143">
        <v>9</v>
      </c>
      <c r="L909" s="138"/>
      <c r="M909" s="145"/>
      <c r="T909" s="147"/>
      <c r="AT909" s="141" t="s">
        <v>112</v>
      </c>
      <c r="AU909" s="141" t="s">
        <v>69</v>
      </c>
      <c r="AV909" s="139" t="s">
        <v>69</v>
      </c>
      <c r="AW909" s="139" t="s">
        <v>25</v>
      </c>
      <c r="AX909" s="139" t="s">
        <v>62</v>
      </c>
      <c r="AY909" s="141" t="s">
        <v>103</v>
      </c>
    </row>
    <row r="910" spans="2:65" s="253" customFormat="1">
      <c r="B910" s="252"/>
      <c r="D910" s="140" t="s">
        <v>112</v>
      </c>
      <c r="E910" s="254" t="s">
        <v>1</v>
      </c>
      <c r="F910" s="255" t="s">
        <v>439</v>
      </c>
      <c r="H910" s="256">
        <v>9</v>
      </c>
      <c r="L910" s="252"/>
      <c r="M910" s="257"/>
      <c r="T910" s="258"/>
      <c r="AT910" s="254" t="s">
        <v>112</v>
      </c>
      <c r="AU910" s="254" t="s">
        <v>69</v>
      </c>
      <c r="AV910" s="253" t="s">
        <v>110</v>
      </c>
      <c r="AW910" s="253" t="s">
        <v>25</v>
      </c>
      <c r="AX910" s="253" t="s">
        <v>67</v>
      </c>
      <c r="AY910" s="254" t="s">
        <v>103</v>
      </c>
    </row>
    <row r="911" spans="2:65" s="186" customFormat="1" ht="16.5" customHeight="1">
      <c r="B911" s="185"/>
      <c r="C911" s="230" t="s">
        <v>250</v>
      </c>
      <c r="D911" s="230" t="s">
        <v>105</v>
      </c>
      <c r="E911" s="231" t="s">
        <v>644</v>
      </c>
      <c r="F911" s="232" t="s">
        <v>645</v>
      </c>
      <c r="G911" s="233" t="s">
        <v>137</v>
      </c>
      <c r="H911" s="234">
        <v>5.0359999999999996</v>
      </c>
      <c r="I911" s="172"/>
      <c r="J911" s="235">
        <f>ROUND(I911*H911,2)</f>
        <v>0</v>
      </c>
      <c r="K911" s="232" t="s">
        <v>428</v>
      </c>
      <c r="L911" s="185"/>
      <c r="M911" s="236" t="s">
        <v>1</v>
      </c>
      <c r="N911" s="237" t="s">
        <v>33</v>
      </c>
      <c r="O911" s="238">
        <v>1.5</v>
      </c>
      <c r="P911" s="238">
        <f>O911*H911</f>
        <v>7.5539999999999994</v>
      </c>
      <c r="Q911" s="238">
        <v>0</v>
      </c>
      <c r="R911" s="238">
        <f>Q911*H911</f>
        <v>0</v>
      </c>
      <c r="S911" s="238">
        <v>0.55000000000000004</v>
      </c>
      <c r="T911" s="239">
        <f>S911*H911</f>
        <v>2.7698</v>
      </c>
      <c r="AR911" s="240" t="s">
        <v>110</v>
      </c>
      <c r="AT911" s="240" t="s">
        <v>105</v>
      </c>
      <c r="AU911" s="240" t="s">
        <v>69</v>
      </c>
      <c r="AY911" s="182" t="s">
        <v>103</v>
      </c>
      <c r="BE911" s="241">
        <f>IF(N911="základní",J911,0)</f>
        <v>0</v>
      </c>
      <c r="BF911" s="241">
        <f>IF(N911="snížená",J911,0)</f>
        <v>0</v>
      </c>
      <c r="BG911" s="241">
        <f>IF(N911="zákl. přenesená",J911,0)</f>
        <v>0</v>
      </c>
      <c r="BH911" s="241">
        <f>IF(N911="sníž. přenesená",J911,0)</f>
        <v>0</v>
      </c>
      <c r="BI911" s="241">
        <f>IF(N911="nulová",J911,0)</f>
        <v>0</v>
      </c>
      <c r="BJ911" s="182" t="s">
        <v>67</v>
      </c>
      <c r="BK911" s="241">
        <f>ROUND(I911*H911,2)</f>
        <v>0</v>
      </c>
      <c r="BL911" s="182" t="s">
        <v>110</v>
      </c>
      <c r="BM911" s="240" t="s">
        <v>646</v>
      </c>
    </row>
    <row r="912" spans="2:65" s="186" customFormat="1">
      <c r="B912" s="185"/>
      <c r="D912" s="140" t="s">
        <v>430</v>
      </c>
      <c r="F912" s="242" t="s">
        <v>647</v>
      </c>
      <c r="L912" s="185"/>
      <c r="M912" s="243"/>
      <c r="T912" s="244"/>
      <c r="AT912" s="182" t="s">
        <v>430</v>
      </c>
      <c r="AU912" s="182" t="s">
        <v>69</v>
      </c>
    </row>
    <row r="913" spans="2:65" s="186" customFormat="1" ht="29.25">
      <c r="B913" s="185"/>
      <c r="D913" s="140" t="s">
        <v>432</v>
      </c>
      <c r="F913" s="245" t="s">
        <v>648</v>
      </c>
      <c r="L913" s="185"/>
      <c r="M913" s="243"/>
      <c r="T913" s="244"/>
      <c r="AT913" s="182" t="s">
        <v>432</v>
      </c>
      <c r="AU913" s="182" t="s">
        <v>69</v>
      </c>
    </row>
    <row r="914" spans="2:65" s="247" customFormat="1">
      <c r="B914" s="246"/>
      <c r="D914" s="140" t="s">
        <v>112</v>
      </c>
      <c r="E914" s="248" t="s">
        <v>1</v>
      </c>
      <c r="F914" s="249" t="s">
        <v>434</v>
      </c>
      <c r="H914" s="248" t="s">
        <v>1</v>
      </c>
      <c r="L914" s="246"/>
      <c r="M914" s="250"/>
      <c r="T914" s="251"/>
      <c r="AT914" s="248" t="s">
        <v>112</v>
      </c>
      <c r="AU914" s="248" t="s">
        <v>69</v>
      </c>
      <c r="AV914" s="247" t="s">
        <v>67</v>
      </c>
      <c r="AW914" s="247" t="s">
        <v>25</v>
      </c>
      <c r="AX914" s="247" t="s">
        <v>62</v>
      </c>
      <c r="AY914" s="248" t="s">
        <v>103</v>
      </c>
    </row>
    <row r="915" spans="2:65" s="247" customFormat="1">
      <c r="B915" s="246"/>
      <c r="D915" s="140" t="s">
        <v>112</v>
      </c>
      <c r="E915" s="248" t="s">
        <v>1</v>
      </c>
      <c r="F915" s="249" t="s">
        <v>435</v>
      </c>
      <c r="H915" s="248" t="s">
        <v>1</v>
      </c>
      <c r="L915" s="246"/>
      <c r="M915" s="250"/>
      <c r="T915" s="251"/>
      <c r="AT915" s="248" t="s">
        <v>112</v>
      </c>
      <c r="AU915" s="248" t="s">
        <v>69</v>
      </c>
      <c r="AV915" s="247" t="s">
        <v>67</v>
      </c>
      <c r="AW915" s="247" t="s">
        <v>25</v>
      </c>
      <c r="AX915" s="247" t="s">
        <v>62</v>
      </c>
      <c r="AY915" s="248" t="s">
        <v>103</v>
      </c>
    </row>
    <row r="916" spans="2:65" s="247" customFormat="1">
      <c r="B916" s="246"/>
      <c r="D916" s="140" t="s">
        <v>112</v>
      </c>
      <c r="E916" s="248" t="s">
        <v>1</v>
      </c>
      <c r="F916" s="249" t="s">
        <v>436</v>
      </c>
      <c r="H916" s="248" t="s">
        <v>1</v>
      </c>
      <c r="L916" s="246"/>
      <c r="M916" s="250"/>
      <c r="T916" s="251"/>
      <c r="AT916" s="248" t="s">
        <v>112</v>
      </c>
      <c r="AU916" s="248" t="s">
        <v>69</v>
      </c>
      <c r="AV916" s="247" t="s">
        <v>67</v>
      </c>
      <c r="AW916" s="247" t="s">
        <v>25</v>
      </c>
      <c r="AX916" s="247" t="s">
        <v>62</v>
      </c>
      <c r="AY916" s="248" t="s">
        <v>103</v>
      </c>
    </row>
    <row r="917" spans="2:65" s="247" customFormat="1">
      <c r="B917" s="246"/>
      <c r="D917" s="140" t="s">
        <v>112</v>
      </c>
      <c r="E917" s="248" t="s">
        <v>1</v>
      </c>
      <c r="F917" s="249" t="s">
        <v>649</v>
      </c>
      <c r="H917" s="248" t="s">
        <v>1</v>
      </c>
      <c r="L917" s="246"/>
      <c r="M917" s="250"/>
      <c r="T917" s="251"/>
      <c r="AT917" s="248" t="s">
        <v>112</v>
      </c>
      <c r="AU917" s="248" t="s">
        <v>69</v>
      </c>
      <c r="AV917" s="247" t="s">
        <v>67</v>
      </c>
      <c r="AW917" s="247" t="s">
        <v>25</v>
      </c>
      <c r="AX917" s="247" t="s">
        <v>62</v>
      </c>
      <c r="AY917" s="248" t="s">
        <v>103</v>
      </c>
    </row>
    <row r="918" spans="2:65" s="247" customFormat="1">
      <c r="B918" s="246"/>
      <c r="D918" s="140" t="s">
        <v>112</v>
      </c>
      <c r="E918" s="248" t="s">
        <v>1</v>
      </c>
      <c r="F918" s="249" t="s">
        <v>459</v>
      </c>
      <c r="H918" s="248" t="s">
        <v>1</v>
      </c>
      <c r="L918" s="246"/>
      <c r="M918" s="250"/>
      <c r="T918" s="251"/>
      <c r="AT918" s="248" t="s">
        <v>112</v>
      </c>
      <c r="AU918" s="248" t="s">
        <v>69</v>
      </c>
      <c r="AV918" s="247" t="s">
        <v>67</v>
      </c>
      <c r="AW918" s="247" t="s">
        <v>25</v>
      </c>
      <c r="AX918" s="247" t="s">
        <v>62</v>
      </c>
      <c r="AY918" s="248" t="s">
        <v>103</v>
      </c>
    </row>
    <row r="919" spans="2:65" s="247" customFormat="1">
      <c r="B919" s="246"/>
      <c r="D919" s="140" t="s">
        <v>112</v>
      </c>
      <c r="E919" s="248" t="s">
        <v>1</v>
      </c>
      <c r="F919" s="249" t="s">
        <v>650</v>
      </c>
      <c r="H919" s="248" t="s">
        <v>1</v>
      </c>
      <c r="L919" s="246"/>
      <c r="M919" s="250"/>
      <c r="T919" s="251"/>
      <c r="AT919" s="248" t="s">
        <v>112</v>
      </c>
      <c r="AU919" s="248" t="s">
        <v>69</v>
      </c>
      <c r="AV919" s="247" t="s">
        <v>67</v>
      </c>
      <c r="AW919" s="247" t="s">
        <v>25</v>
      </c>
      <c r="AX919" s="247" t="s">
        <v>62</v>
      </c>
      <c r="AY919" s="248" t="s">
        <v>103</v>
      </c>
    </row>
    <row r="920" spans="2:65" s="139" customFormat="1">
      <c r="B920" s="138"/>
      <c r="D920" s="140" t="s">
        <v>112</v>
      </c>
      <c r="E920" s="141" t="s">
        <v>1</v>
      </c>
      <c r="F920" s="142" t="s">
        <v>651</v>
      </c>
      <c r="H920" s="143">
        <v>2.5179999999999998</v>
      </c>
      <c r="L920" s="138"/>
      <c r="M920" s="145"/>
      <c r="T920" s="147"/>
      <c r="AT920" s="141" t="s">
        <v>112</v>
      </c>
      <c r="AU920" s="141" t="s">
        <v>69</v>
      </c>
      <c r="AV920" s="139" t="s">
        <v>69</v>
      </c>
      <c r="AW920" s="139" t="s">
        <v>25</v>
      </c>
      <c r="AX920" s="139" t="s">
        <v>62</v>
      </c>
      <c r="AY920" s="141" t="s">
        <v>103</v>
      </c>
    </row>
    <row r="921" spans="2:65" s="247" customFormat="1">
      <c r="B921" s="246"/>
      <c r="D921" s="140" t="s">
        <v>112</v>
      </c>
      <c r="E921" s="248" t="s">
        <v>1</v>
      </c>
      <c r="F921" s="249" t="s">
        <v>652</v>
      </c>
      <c r="H921" s="248" t="s">
        <v>1</v>
      </c>
      <c r="L921" s="246"/>
      <c r="M921" s="250"/>
      <c r="T921" s="251"/>
      <c r="AT921" s="248" t="s">
        <v>112</v>
      </c>
      <c r="AU921" s="248" t="s">
        <v>69</v>
      </c>
      <c r="AV921" s="247" t="s">
        <v>67</v>
      </c>
      <c r="AW921" s="247" t="s">
        <v>25</v>
      </c>
      <c r="AX921" s="247" t="s">
        <v>62</v>
      </c>
      <c r="AY921" s="248" t="s">
        <v>103</v>
      </c>
    </row>
    <row r="922" spans="2:65" s="139" customFormat="1">
      <c r="B922" s="138"/>
      <c r="D922" s="140" t="s">
        <v>112</v>
      </c>
      <c r="E922" s="141" t="s">
        <v>1</v>
      </c>
      <c r="F922" s="142" t="s">
        <v>651</v>
      </c>
      <c r="H922" s="143">
        <v>2.5179999999999998</v>
      </c>
      <c r="L922" s="138"/>
      <c r="M922" s="145"/>
      <c r="T922" s="147"/>
      <c r="AT922" s="141" t="s">
        <v>112</v>
      </c>
      <c r="AU922" s="141" t="s">
        <v>69</v>
      </c>
      <c r="AV922" s="139" t="s">
        <v>69</v>
      </c>
      <c r="AW922" s="139" t="s">
        <v>25</v>
      </c>
      <c r="AX922" s="139" t="s">
        <v>62</v>
      </c>
      <c r="AY922" s="141" t="s">
        <v>103</v>
      </c>
    </row>
    <row r="923" spans="2:65" s="253" customFormat="1">
      <c r="B923" s="252"/>
      <c r="D923" s="140" t="s">
        <v>112</v>
      </c>
      <c r="E923" s="254" t="s">
        <v>1</v>
      </c>
      <c r="F923" s="255" t="s">
        <v>439</v>
      </c>
      <c r="H923" s="256">
        <v>5.0359999999999996</v>
      </c>
      <c r="L923" s="252"/>
      <c r="M923" s="257"/>
      <c r="T923" s="258"/>
      <c r="AT923" s="254" t="s">
        <v>112</v>
      </c>
      <c r="AU923" s="254" t="s">
        <v>69</v>
      </c>
      <c r="AV923" s="253" t="s">
        <v>110</v>
      </c>
      <c r="AW923" s="253" t="s">
        <v>25</v>
      </c>
      <c r="AX923" s="253" t="s">
        <v>67</v>
      </c>
      <c r="AY923" s="254" t="s">
        <v>103</v>
      </c>
    </row>
    <row r="924" spans="2:65" s="186" customFormat="1" ht="16.5" customHeight="1">
      <c r="B924" s="185"/>
      <c r="C924" s="230" t="s">
        <v>254</v>
      </c>
      <c r="D924" s="230" t="s">
        <v>105</v>
      </c>
      <c r="E924" s="231" t="s">
        <v>653</v>
      </c>
      <c r="F924" s="232" t="s">
        <v>654</v>
      </c>
      <c r="G924" s="233" t="s">
        <v>131</v>
      </c>
      <c r="H924" s="234">
        <v>1.7</v>
      </c>
      <c r="I924" s="172"/>
      <c r="J924" s="235">
        <f>ROUND(I924*H924,2)</f>
        <v>0</v>
      </c>
      <c r="K924" s="232" t="s">
        <v>428</v>
      </c>
      <c r="L924" s="185"/>
      <c r="M924" s="236" t="s">
        <v>1</v>
      </c>
      <c r="N924" s="237" t="s">
        <v>33</v>
      </c>
      <c r="O924" s="238">
        <v>5.5E-2</v>
      </c>
      <c r="P924" s="238">
        <f>O924*H924</f>
        <v>9.35E-2</v>
      </c>
      <c r="Q924" s="238">
        <v>0</v>
      </c>
      <c r="R924" s="238">
        <f>Q924*H924</f>
        <v>0</v>
      </c>
      <c r="S924" s="238">
        <v>0</v>
      </c>
      <c r="T924" s="239">
        <f>S924*H924</f>
        <v>0</v>
      </c>
      <c r="AR924" s="240" t="s">
        <v>110</v>
      </c>
      <c r="AT924" s="240" t="s">
        <v>105</v>
      </c>
      <c r="AU924" s="240" t="s">
        <v>69</v>
      </c>
      <c r="AY924" s="182" t="s">
        <v>103</v>
      </c>
      <c r="BE924" s="241">
        <f>IF(N924="základní",J924,0)</f>
        <v>0</v>
      </c>
      <c r="BF924" s="241">
        <f>IF(N924="snížená",J924,0)</f>
        <v>0</v>
      </c>
      <c r="BG924" s="241">
        <f>IF(N924="zákl. přenesená",J924,0)</f>
        <v>0</v>
      </c>
      <c r="BH924" s="241">
        <f>IF(N924="sníž. přenesená",J924,0)</f>
        <v>0</v>
      </c>
      <c r="BI924" s="241">
        <f>IF(N924="nulová",J924,0)</f>
        <v>0</v>
      </c>
      <c r="BJ924" s="182" t="s">
        <v>67</v>
      </c>
      <c r="BK924" s="241">
        <f>ROUND(I924*H924,2)</f>
        <v>0</v>
      </c>
      <c r="BL924" s="182" t="s">
        <v>110</v>
      </c>
      <c r="BM924" s="240" t="s">
        <v>655</v>
      </c>
    </row>
    <row r="925" spans="2:65" s="186" customFormat="1">
      <c r="B925" s="185"/>
      <c r="D925" s="140" t="s">
        <v>430</v>
      </c>
      <c r="F925" s="242" t="s">
        <v>656</v>
      </c>
      <c r="L925" s="185"/>
      <c r="M925" s="243"/>
      <c r="T925" s="244"/>
      <c r="AT925" s="182" t="s">
        <v>430</v>
      </c>
      <c r="AU925" s="182" t="s">
        <v>69</v>
      </c>
    </row>
    <row r="926" spans="2:65" s="247" customFormat="1">
      <c r="B926" s="246"/>
      <c r="D926" s="140" t="s">
        <v>112</v>
      </c>
      <c r="E926" s="248" t="s">
        <v>1</v>
      </c>
      <c r="F926" s="249" t="s">
        <v>434</v>
      </c>
      <c r="H926" s="248" t="s">
        <v>1</v>
      </c>
      <c r="L926" s="246"/>
      <c r="M926" s="250"/>
      <c r="T926" s="251"/>
      <c r="AT926" s="248" t="s">
        <v>112</v>
      </c>
      <c r="AU926" s="248" t="s">
        <v>69</v>
      </c>
      <c r="AV926" s="247" t="s">
        <v>67</v>
      </c>
      <c r="AW926" s="247" t="s">
        <v>25</v>
      </c>
      <c r="AX926" s="247" t="s">
        <v>62</v>
      </c>
      <c r="AY926" s="248" t="s">
        <v>103</v>
      </c>
    </row>
    <row r="927" spans="2:65" s="247" customFormat="1">
      <c r="B927" s="246"/>
      <c r="D927" s="140" t="s">
        <v>112</v>
      </c>
      <c r="E927" s="248" t="s">
        <v>1</v>
      </c>
      <c r="F927" s="249" t="s">
        <v>435</v>
      </c>
      <c r="H927" s="248" t="s">
        <v>1</v>
      </c>
      <c r="L927" s="246"/>
      <c r="M927" s="250"/>
      <c r="T927" s="251"/>
      <c r="AT927" s="248" t="s">
        <v>112</v>
      </c>
      <c r="AU927" s="248" t="s">
        <v>69</v>
      </c>
      <c r="AV927" s="247" t="s">
        <v>67</v>
      </c>
      <c r="AW927" s="247" t="s">
        <v>25</v>
      </c>
      <c r="AX927" s="247" t="s">
        <v>62</v>
      </c>
      <c r="AY927" s="248" t="s">
        <v>103</v>
      </c>
    </row>
    <row r="928" spans="2:65" s="247" customFormat="1">
      <c r="B928" s="246"/>
      <c r="D928" s="140" t="s">
        <v>112</v>
      </c>
      <c r="E928" s="248" t="s">
        <v>1</v>
      </c>
      <c r="F928" s="249" t="s">
        <v>436</v>
      </c>
      <c r="H928" s="248" t="s">
        <v>1</v>
      </c>
      <c r="L928" s="246"/>
      <c r="M928" s="250"/>
      <c r="T928" s="251"/>
      <c r="AT928" s="248" t="s">
        <v>112</v>
      </c>
      <c r="AU928" s="248" t="s">
        <v>69</v>
      </c>
      <c r="AV928" s="247" t="s">
        <v>67</v>
      </c>
      <c r="AW928" s="247" t="s">
        <v>25</v>
      </c>
      <c r="AX928" s="247" t="s">
        <v>62</v>
      </c>
      <c r="AY928" s="248" t="s">
        <v>103</v>
      </c>
    </row>
    <row r="929" spans="2:65" s="247" customFormat="1">
      <c r="B929" s="246"/>
      <c r="D929" s="140" t="s">
        <v>112</v>
      </c>
      <c r="E929" s="248" t="s">
        <v>1</v>
      </c>
      <c r="F929" s="249" t="s">
        <v>583</v>
      </c>
      <c r="H929" s="248" t="s">
        <v>1</v>
      </c>
      <c r="L929" s="246"/>
      <c r="M929" s="250"/>
      <c r="T929" s="251"/>
      <c r="AT929" s="248" t="s">
        <v>112</v>
      </c>
      <c r="AU929" s="248" t="s">
        <v>69</v>
      </c>
      <c r="AV929" s="247" t="s">
        <v>67</v>
      </c>
      <c r="AW929" s="247" t="s">
        <v>25</v>
      </c>
      <c r="AX929" s="247" t="s">
        <v>62</v>
      </c>
      <c r="AY929" s="248" t="s">
        <v>103</v>
      </c>
    </row>
    <row r="930" spans="2:65" s="247" customFormat="1">
      <c r="B930" s="246"/>
      <c r="D930" s="140" t="s">
        <v>112</v>
      </c>
      <c r="E930" s="248" t="s">
        <v>1</v>
      </c>
      <c r="F930" s="249" t="s">
        <v>459</v>
      </c>
      <c r="H930" s="248" t="s">
        <v>1</v>
      </c>
      <c r="L930" s="246"/>
      <c r="M930" s="250"/>
      <c r="T930" s="251"/>
      <c r="AT930" s="248" t="s">
        <v>112</v>
      </c>
      <c r="AU930" s="248" t="s">
        <v>69</v>
      </c>
      <c r="AV930" s="247" t="s">
        <v>67</v>
      </c>
      <c r="AW930" s="247" t="s">
        <v>25</v>
      </c>
      <c r="AX930" s="247" t="s">
        <v>62</v>
      </c>
      <c r="AY930" s="248" t="s">
        <v>103</v>
      </c>
    </row>
    <row r="931" spans="2:65" s="247" customFormat="1">
      <c r="B931" s="246"/>
      <c r="D931" s="140" t="s">
        <v>112</v>
      </c>
      <c r="E931" s="248" t="s">
        <v>1</v>
      </c>
      <c r="F931" s="249" t="s">
        <v>584</v>
      </c>
      <c r="H931" s="248" t="s">
        <v>1</v>
      </c>
      <c r="L931" s="246"/>
      <c r="M931" s="250"/>
      <c r="T931" s="251"/>
      <c r="AT931" s="248" t="s">
        <v>112</v>
      </c>
      <c r="AU931" s="248" t="s">
        <v>69</v>
      </c>
      <c r="AV931" s="247" t="s">
        <v>67</v>
      </c>
      <c r="AW931" s="247" t="s">
        <v>25</v>
      </c>
      <c r="AX931" s="247" t="s">
        <v>62</v>
      </c>
      <c r="AY931" s="248" t="s">
        <v>103</v>
      </c>
    </row>
    <row r="932" spans="2:65" s="139" customFormat="1">
      <c r="B932" s="138"/>
      <c r="D932" s="140" t="s">
        <v>112</v>
      </c>
      <c r="E932" s="141" t="s">
        <v>1</v>
      </c>
      <c r="F932" s="142" t="s">
        <v>585</v>
      </c>
      <c r="H932" s="143">
        <v>1.7</v>
      </c>
      <c r="L932" s="138"/>
      <c r="M932" s="145"/>
      <c r="T932" s="147"/>
      <c r="AT932" s="141" t="s">
        <v>112</v>
      </c>
      <c r="AU932" s="141" t="s">
        <v>69</v>
      </c>
      <c r="AV932" s="139" t="s">
        <v>69</v>
      </c>
      <c r="AW932" s="139" t="s">
        <v>25</v>
      </c>
      <c r="AX932" s="139" t="s">
        <v>62</v>
      </c>
      <c r="AY932" s="141" t="s">
        <v>103</v>
      </c>
    </row>
    <row r="933" spans="2:65" s="253" customFormat="1">
      <c r="B933" s="252"/>
      <c r="D933" s="140" t="s">
        <v>112</v>
      </c>
      <c r="E933" s="254" t="s">
        <v>1</v>
      </c>
      <c r="F933" s="255" t="s">
        <v>439</v>
      </c>
      <c r="H933" s="256">
        <v>1.7</v>
      </c>
      <c r="L933" s="252"/>
      <c r="M933" s="257"/>
      <c r="T933" s="258"/>
      <c r="AT933" s="254" t="s">
        <v>112</v>
      </c>
      <c r="AU933" s="254" t="s">
        <v>69</v>
      </c>
      <c r="AV933" s="253" t="s">
        <v>110</v>
      </c>
      <c r="AW933" s="253" t="s">
        <v>25</v>
      </c>
      <c r="AX933" s="253" t="s">
        <v>67</v>
      </c>
      <c r="AY933" s="254" t="s">
        <v>103</v>
      </c>
    </row>
    <row r="934" spans="2:65" s="186" customFormat="1" ht="16.5" customHeight="1">
      <c r="B934" s="185"/>
      <c r="C934" s="230" t="s">
        <v>259</v>
      </c>
      <c r="D934" s="230" t="s">
        <v>105</v>
      </c>
      <c r="E934" s="231" t="s">
        <v>657</v>
      </c>
      <c r="F934" s="232" t="s">
        <v>658</v>
      </c>
      <c r="G934" s="233" t="s">
        <v>182</v>
      </c>
      <c r="H934" s="234">
        <v>2</v>
      </c>
      <c r="I934" s="172"/>
      <c r="J934" s="235">
        <f>ROUND(I934*H934,2)</f>
        <v>0</v>
      </c>
      <c r="K934" s="232" t="s">
        <v>428</v>
      </c>
      <c r="L934" s="185"/>
      <c r="M934" s="236" t="s">
        <v>1</v>
      </c>
      <c r="N934" s="237" t="s">
        <v>33</v>
      </c>
      <c r="O934" s="238">
        <v>10.3</v>
      </c>
      <c r="P934" s="238">
        <f>O934*H934</f>
        <v>20.6</v>
      </c>
      <c r="Q934" s="238">
        <v>0.46009</v>
      </c>
      <c r="R934" s="238">
        <f>Q934*H934</f>
        <v>0.92018</v>
      </c>
      <c r="S934" s="238">
        <v>0</v>
      </c>
      <c r="T934" s="239">
        <f>S934*H934</f>
        <v>0</v>
      </c>
      <c r="AR934" s="240" t="s">
        <v>110</v>
      </c>
      <c r="AT934" s="240" t="s">
        <v>105</v>
      </c>
      <c r="AU934" s="240" t="s">
        <v>69</v>
      </c>
      <c r="AY934" s="182" t="s">
        <v>103</v>
      </c>
      <c r="BE934" s="241">
        <f>IF(N934="základní",J934,0)</f>
        <v>0</v>
      </c>
      <c r="BF934" s="241">
        <f>IF(N934="snížená",J934,0)</f>
        <v>0</v>
      </c>
      <c r="BG934" s="241">
        <f>IF(N934="zákl. přenesená",J934,0)</f>
        <v>0</v>
      </c>
      <c r="BH934" s="241">
        <f>IF(N934="sníž. přenesená",J934,0)</f>
        <v>0</v>
      </c>
      <c r="BI934" s="241">
        <f>IF(N934="nulová",J934,0)</f>
        <v>0</v>
      </c>
      <c r="BJ934" s="182" t="s">
        <v>67</v>
      </c>
      <c r="BK934" s="241">
        <f>ROUND(I934*H934,2)</f>
        <v>0</v>
      </c>
      <c r="BL934" s="182" t="s">
        <v>110</v>
      </c>
      <c r="BM934" s="240" t="s">
        <v>659</v>
      </c>
    </row>
    <row r="935" spans="2:65" s="186" customFormat="1">
      <c r="B935" s="185"/>
      <c r="D935" s="140" t="s">
        <v>430</v>
      </c>
      <c r="F935" s="242" t="s">
        <v>660</v>
      </c>
      <c r="L935" s="185"/>
      <c r="M935" s="243"/>
      <c r="T935" s="244"/>
      <c r="AT935" s="182" t="s">
        <v>430</v>
      </c>
      <c r="AU935" s="182" t="s">
        <v>69</v>
      </c>
    </row>
    <row r="936" spans="2:65" s="247" customFormat="1">
      <c r="B936" s="246"/>
      <c r="D936" s="140" t="s">
        <v>112</v>
      </c>
      <c r="E936" s="248" t="s">
        <v>1</v>
      </c>
      <c r="F936" s="249" t="s">
        <v>434</v>
      </c>
      <c r="H936" s="248" t="s">
        <v>1</v>
      </c>
      <c r="L936" s="246"/>
      <c r="M936" s="250"/>
      <c r="T936" s="251"/>
      <c r="AT936" s="248" t="s">
        <v>112</v>
      </c>
      <c r="AU936" s="248" t="s">
        <v>69</v>
      </c>
      <c r="AV936" s="247" t="s">
        <v>67</v>
      </c>
      <c r="AW936" s="247" t="s">
        <v>25</v>
      </c>
      <c r="AX936" s="247" t="s">
        <v>62</v>
      </c>
      <c r="AY936" s="248" t="s">
        <v>103</v>
      </c>
    </row>
    <row r="937" spans="2:65" s="247" customFormat="1">
      <c r="B937" s="246"/>
      <c r="D937" s="140" t="s">
        <v>112</v>
      </c>
      <c r="E937" s="248" t="s">
        <v>1</v>
      </c>
      <c r="F937" s="249" t="s">
        <v>435</v>
      </c>
      <c r="H937" s="248" t="s">
        <v>1</v>
      </c>
      <c r="L937" s="246"/>
      <c r="M937" s="250"/>
      <c r="T937" s="251"/>
      <c r="AT937" s="248" t="s">
        <v>112</v>
      </c>
      <c r="AU937" s="248" t="s">
        <v>69</v>
      </c>
      <c r="AV937" s="247" t="s">
        <v>67</v>
      </c>
      <c r="AW937" s="247" t="s">
        <v>25</v>
      </c>
      <c r="AX937" s="247" t="s">
        <v>62</v>
      </c>
      <c r="AY937" s="248" t="s">
        <v>103</v>
      </c>
    </row>
    <row r="938" spans="2:65" s="247" customFormat="1">
      <c r="B938" s="246"/>
      <c r="D938" s="140" t="s">
        <v>112</v>
      </c>
      <c r="E938" s="248" t="s">
        <v>1</v>
      </c>
      <c r="F938" s="249" t="s">
        <v>436</v>
      </c>
      <c r="H938" s="248" t="s">
        <v>1</v>
      </c>
      <c r="L938" s="246"/>
      <c r="M938" s="250"/>
      <c r="T938" s="251"/>
      <c r="AT938" s="248" t="s">
        <v>112</v>
      </c>
      <c r="AU938" s="248" t="s">
        <v>69</v>
      </c>
      <c r="AV938" s="247" t="s">
        <v>67</v>
      </c>
      <c r="AW938" s="247" t="s">
        <v>25</v>
      </c>
      <c r="AX938" s="247" t="s">
        <v>62</v>
      </c>
      <c r="AY938" s="248" t="s">
        <v>103</v>
      </c>
    </row>
    <row r="939" spans="2:65" s="247" customFormat="1">
      <c r="B939" s="246"/>
      <c r="D939" s="140" t="s">
        <v>112</v>
      </c>
      <c r="E939" s="248" t="s">
        <v>1</v>
      </c>
      <c r="F939" s="249" t="s">
        <v>583</v>
      </c>
      <c r="H939" s="248" t="s">
        <v>1</v>
      </c>
      <c r="L939" s="246"/>
      <c r="M939" s="250"/>
      <c r="T939" s="251"/>
      <c r="AT939" s="248" t="s">
        <v>112</v>
      </c>
      <c r="AU939" s="248" t="s">
        <v>69</v>
      </c>
      <c r="AV939" s="247" t="s">
        <v>67</v>
      </c>
      <c r="AW939" s="247" t="s">
        <v>25</v>
      </c>
      <c r="AX939" s="247" t="s">
        <v>62</v>
      </c>
      <c r="AY939" s="248" t="s">
        <v>103</v>
      </c>
    </row>
    <row r="940" spans="2:65" s="247" customFormat="1">
      <c r="B940" s="246"/>
      <c r="D940" s="140" t="s">
        <v>112</v>
      </c>
      <c r="E940" s="248" t="s">
        <v>1</v>
      </c>
      <c r="F940" s="249" t="s">
        <v>459</v>
      </c>
      <c r="H940" s="248" t="s">
        <v>1</v>
      </c>
      <c r="L940" s="246"/>
      <c r="M940" s="250"/>
      <c r="T940" s="251"/>
      <c r="AT940" s="248" t="s">
        <v>112</v>
      </c>
      <c r="AU940" s="248" t="s">
        <v>69</v>
      </c>
      <c r="AV940" s="247" t="s">
        <v>67</v>
      </c>
      <c r="AW940" s="247" t="s">
        <v>25</v>
      </c>
      <c r="AX940" s="247" t="s">
        <v>62</v>
      </c>
      <c r="AY940" s="248" t="s">
        <v>103</v>
      </c>
    </row>
    <row r="941" spans="2:65" s="247" customFormat="1">
      <c r="B941" s="246"/>
      <c r="D941" s="140" t="s">
        <v>112</v>
      </c>
      <c r="E941" s="248" t="s">
        <v>1</v>
      </c>
      <c r="F941" s="249" t="s">
        <v>584</v>
      </c>
      <c r="H941" s="248" t="s">
        <v>1</v>
      </c>
      <c r="L941" s="246"/>
      <c r="M941" s="250"/>
      <c r="T941" s="251"/>
      <c r="AT941" s="248" t="s">
        <v>112</v>
      </c>
      <c r="AU941" s="248" t="s">
        <v>69</v>
      </c>
      <c r="AV941" s="247" t="s">
        <v>67</v>
      </c>
      <c r="AW941" s="247" t="s">
        <v>25</v>
      </c>
      <c r="AX941" s="247" t="s">
        <v>62</v>
      </c>
      <c r="AY941" s="248" t="s">
        <v>103</v>
      </c>
    </row>
    <row r="942" spans="2:65" s="139" customFormat="1">
      <c r="B942" s="138"/>
      <c r="D942" s="140" t="s">
        <v>112</v>
      </c>
      <c r="E942" s="141" t="s">
        <v>1</v>
      </c>
      <c r="F942" s="142" t="s">
        <v>661</v>
      </c>
      <c r="H942" s="143">
        <v>2</v>
      </c>
      <c r="L942" s="138"/>
      <c r="M942" s="145"/>
      <c r="T942" s="147"/>
      <c r="AT942" s="141" t="s">
        <v>112</v>
      </c>
      <c r="AU942" s="141" t="s">
        <v>69</v>
      </c>
      <c r="AV942" s="139" t="s">
        <v>69</v>
      </c>
      <c r="AW942" s="139" t="s">
        <v>25</v>
      </c>
      <c r="AX942" s="139" t="s">
        <v>62</v>
      </c>
      <c r="AY942" s="141" t="s">
        <v>103</v>
      </c>
    </row>
    <row r="943" spans="2:65" s="253" customFormat="1">
      <c r="B943" s="252"/>
      <c r="D943" s="140" t="s">
        <v>112</v>
      </c>
      <c r="E943" s="254" t="s">
        <v>1</v>
      </c>
      <c r="F943" s="255" t="s">
        <v>439</v>
      </c>
      <c r="H943" s="256">
        <v>2</v>
      </c>
      <c r="L943" s="252"/>
      <c r="M943" s="257"/>
      <c r="T943" s="258"/>
      <c r="AT943" s="254" t="s">
        <v>112</v>
      </c>
      <c r="AU943" s="254" t="s">
        <v>69</v>
      </c>
      <c r="AV943" s="253" t="s">
        <v>110</v>
      </c>
      <c r="AW943" s="253" t="s">
        <v>25</v>
      </c>
      <c r="AX943" s="253" t="s">
        <v>67</v>
      </c>
      <c r="AY943" s="254" t="s">
        <v>103</v>
      </c>
    </row>
    <row r="944" spans="2:65" s="186" customFormat="1" ht="16.5" customHeight="1">
      <c r="B944" s="185"/>
      <c r="C944" s="230" t="s">
        <v>263</v>
      </c>
      <c r="D944" s="230" t="s">
        <v>105</v>
      </c>
      <c r="E944" s="231" t="s">
        <v>662</v>
      </c>
      <c r="F944" s="232" t="s">
        <v>663</v>
      </c>
      <c r="G944" s="233" t="s">
        <v>131</v>
      </c>
      <c r="H944" s="234">
        <v>141.30000000000001</v>
      </c>
      <c r="I944" s="172"/>
      <c r="J944" s="235">
        <f>ROUND(I944*H944,2)</f>
        <v>0</v>
      </c>
      <c r="K944" s="232" t="s">
        <v>428</v>
      </c>
      <c r="L944" s="185"/>
      <c r="M944" s="236" t="s">
        <v>1</v>
      </c>
      <c r="N944" s="237" t="s">
        <v>33</v>
      </c>
      <c r="O944" s="238">
        <v>9.9000000000000005E-2</v>
      </c>
      <c r="P944" s="238">
        <f>O944*H944</f>
        <v>13.988700000000001</v>
      </c>
      <c r="Q944" s="238">
        <v>0</v>
      </c>
      <c r="R944" s="238">
        <f>Q944*H944</f>
        <v>0</v>
      </c>
      <c r="S944" s="238">
        <v>0</v>
      </c>
      <c r="T944" s="239">
        <f>S944*H944</f>
        <v>0</v>
      </c>
      <c r="AR944" s="240" t="s">
        <v>110</v>
      </c>
      <c r="AT944" s="240" t="s">
        <v>105</v>
      </c>
      <c r="AU944" s="240" t="s">
        <v>69</v>
      </c>
      <c r="AY944" s="182" t="s">
        <v>103</v>
      </c>
      <c r="BE944" s="241">
        <f>IF(N944="základní",J944,0)</f>
        <v>0</v>
      </c>
      <c r="BF944" s="241">
        <f>IF(N944="snížená",J944,0)</f>
        <v>0</v>
      </c>
      <c r="BG944" s="241">
        <f>IF(N944="zákl. přenesená",J944,0)</f>
        <v>0</v>
      </c>
      <c r="BH944" s="241">
        <f>IF(N944="sníž. přenesená",J944,0)</f>
        <v>0</v>
      </c>
      <c r="BI944" s="241">
        <f>IF(N944="nulová",J944,0)</f>
        <v>0</v>
      </c>
      <c r="BJ944" s="182" t="s">
        <v>67</v>
      </c>
      <c r="BK944" s="241">
        <f>ROUND(I944*H944,2)</f>
        <v>0</v>
      </c>
      <c r="BL944" s="182" t="s">
        <v>110</v>
      </c>
      <c r="BM944" s="240" t="s">
        <v>664</v>
      </c>
    </row>
    <row r="945" spans="2:51" s="186" customFormat="1">
      <c r="B945" s="185"/>
      <c r="D945" s="140" t="s">
        <v>430</v>
      </c>
      <c r="F945" s="242" t="s">
        <v>665</v>
      </c>
      <c r="L945" s="185"/>
      <c r="M945" s="243"/>
      <c r="T945" s="244"/>
      <c r="AT945" s="182" t="s">
        <v>430</v>
      </c>
      <c r="AU945" s="182" t="s">
        <v>69</v>
      </c>
    </row>
    <row r="946" spans="2:51" s="247" customFormat="1">
      <c r="B946" s="246"/>
      <c r="D946" s="140" t="s">
        <v>112</v>
      </c>
      <c r="E946" s="248" t="s">
        <v>1</v>
      </c>
      <c r="F946" s="249" t="s">
        <v>434</v>
      </c>
      <c r="H946" s="248" t="s">
        <v>1</v>
      </c>
      <c r="L946" s="246"/>
      <c r="M946" s="250"/>
      <c r="T946" s="251"/>
      <c r="AT946" s="248" t="s">
        <v>112</v>
      </c>
      <c r="AU946" s="248" t="s">
        <v>69</v>
      </c>
      <c r="AV946" s="247" t="s">
        <v>67</v>
      </c>
      <c r="AW946" s="247" t="s">
        <v>25</v>
      </c>
      <c r="AX946" s="247" t="s">
        <v>62</v>
      </c>
      <c r="AY946" s="248" t="s">
        <v>103</v>
      </c>
    </row>
    <row r="947" spans="2:51" s="247" customFormat="1">
      <c r="B947" s="246"/>
      <c r="D947" s="140" t="s">
        <v>112</v>
      </c>
      <c r="E947" s="248" t="s">
        <v>1</v>
      </c>
      <c r="F947" s="249" t="s">
        <v>435</v>
      </c>
      <c r="H947" s="248" t="s">
        <v>1</v>
      </c>
      <c r="L947" s="246"/>
      <c r="M947" s="250"/>
      <c r="T947" s="251"/>
      <c r="AT947" s="248" t="s">
        <v>112</v>
      </c>
      <c r="AU947" s="248" t="s">
        <v>69</v>
      </c>
      <c r="AV947" s="247" t="s">
        <v>67</v>
      </c>
      <c r="AW947" s="247" t="s">
        <v>25</v>
      </c>
      <c r="AX947" s="247" t="s">
        <v>62</v>
      </c>
      <c r="AY947" s="248" t="s">
        <v>103</v>
      </c>
    </row>
    <row r="948" spans="2:51" s="247" customFormat="1">
      <c r="B948" s="246"/>
      <c r="D948" s="140" t="s">
        <v>112</v>
      </c>
      <c r="E948" s="248" t="s">
        <v>1</v>
      </c>
      <c r="F948" s="249" t="s">
        <v>436</v>
      </c>
      <c r="H948" s="248" t="s">
        <v>1</v>
      </c>
      <c r="L948" s="246"/>
      <c r="M948" s="250"/>
      <c r="T948" s="251"/>
      <c r="AT948" s="248" t="s">
        <v>112</v>
      </c>
      <c r="AU948" s="248" t="s">
        <v>69</v>
      </c>
      <c r="AV948" s="247" t="s">
        <v>67</v>
      </c>
      <c r="AW948" s="247" t="s">
        <v>25</v>
      </c>
      <c r="AX948" s="247" t="s">
        <v>62</v>
      </c>
      <c r="AY948" s="248" t="s">
        <v>103</v>
      </c>
    </row>
    <row r="949" spans="2:51" s="247" customFormat="1">
      <c r="B949" s="246"/>
      <c r="D949" s="140" t="s">
        <v>112</v>
      </c>
      <c r="E949" s="248" t="s">
        <v>1</v>
      </c>
      <c r="F949" s="249" t="s">
        <v>572</v>
      </c>
      <c r="H949" s="248" t="s">
        <v>1</v>
      </c>
      <c r="L949" s="246"/>
      <c r="M949" s="250"/>
      <c r="T949" s="251"/>
      <c r="AT949" s="248" t="s">
        <v>112</v>
      </c>
      <c r="AU949" s="248" t="s">
        <v>69</v>
      </c>
      <c r="AV949" s="247" t="s">
        <v>67</v>
      </c>
      <c r="AW949" s="247" t="s">
        <v>25</v>
      </c>
      <c r="AX949" s="247" t="s">
        <v>62</v>
      </c>
      <c r="AY949" s="248" t="s">
        <v>103</v>
      </c>
    </row>
    <row r="950" spans="2:51" s="247" customFormat="1">
      <c r="B950" s="246"/>
      <c r="D950" s="140" t="s">
        <v>112</v>
      </c>
      <c r="E950" s="248" t="s">
        <v>1</v>
      </c>
      <c r="F950" s="249" t="s">
        <v>451</v>
      </c>
      <c r="H950" s="248" t="s">
        <v>1</v>
      </c>
      <c r="L950" s="246"/>
      <c r="M950" s="250"/>
      <c r="T950" s="251"/>
      <c r="AT950" s="248" t="s">
        <v>112</v>
      </c>
      <c r="AU950" s="248" t="s">
        <v>69</v>
      </c>
      <c r="AV950" s="247" t="s">
        <v>67</v>
      </c>
      <c r="AW950" s="247" t="s">
        <v>25</v>
      </c>
      <c r="AX950" s="247" t="s">
        <v>62</v>
      </c>
      <c r="AY950" s="248" t="s">
        <v>103</v>
      </c>
    </row>
    <row r="951" spans="2:51" s="247" customFormat="1">
      <c r="B951" s="246"/>
      <c r="D951" s="140" t="s">
        <v>112</v>
      </c>
      <c r="E951" s="248" t="s">
        <v>1</v>
      </c>
      <c r="F951" s="249" t="s">
        <v>573</v>
      </c>
      <c r="H951" s="248" t="s">
        <v>1</v>
      </c>
      <c r="L951" s="246"/>
      <c r="M951" s="250"/>
      <c r="T951" s="251"/>
      <c r="AT951" s="248" t="s">
        <v>112</v>
      </c>
      <c r="AU951" s="248" t="s">
        <v>69</v>
      </c>
      <c r="AV951" s="247" t="s">
        <v>67</v>
      </c>
      <c r="AW951" s="247" t="s">
        <v>25</v>
      </c>
      <c r="AX951" s="247" t="s">
        <v>62</v>
      </c>
      <c r="AY951" s="248" t="s">
        <v>103</v>
      </c>
    </row>
    <row r="952" spans="2:51" s="139" customFormat="1">
      <c r="B952" s="138"/>
      <c r="D952" s="140" t="s">
        <v>112</v>
      </c>
      <c r="E952" s="141" t="s">
        <v>1</v>
      </c>
      <c r="F952" s="142" t="s">
        <v>574</v>
      </c>
      <c r="H952" s="143">
        <v>48.5</v>
      </c>
      <c r="L952" s="138"/>
      <c r="M952" s="145"/>
      <c r="T952" s="147"/>
      <c r="AT952" s="141" t="s">
        <v>112</v>
      </c>
      <c r="AU952" s="141" t="s">
        <v>69</v>
      </c>
      <c r="AV952" s="139" t="s">
        <v>69</v>
      </c>
      <c r="AW952" s="139" t="s">
        <v>25</v>
      </c>
      <c r="AX952" s="139" t="s">
        <v>62</v>
      </c>
      <c r="AY952" s="141" t="s">
        <v>103</v>
      </c>
    </row>
    <row r="953" spans="2:51" s="247" customFormat="1">
      <c r="B953" s="246"/>
      <c r="D953" s="140" t="s">
        <v>112</v>
      </c>
      <c r="E953" s="248" t="s">
        <v>1</v>
      </c>
      <c r="F953" s="249" t="s">
        <v>459</v>
      </c>
      <c r="H953" s="248" t="s">
        <v>1</v>
      </c>
      <c r="L953" s="246"/>
      <c r="M953" s="250"/>
      <c r="T953" s="251"/>
      <c r="AT953" s="248" t="s">
        <v>112</v>
      </c>
      <c r="AU953" s="248" t="s">
        <v>69</v>
      </c>
      <c r="AV953" s="247" t="s">
        <v>67</v>
      </c>
      <c r="AW953" s="247" t="s">
        <v>25</v>
      </c>
      <c r="AX953" s="247" t="s">
        <v>62</v>
      </c>
      <c r="AY953" s="248" t="s">
        <v>103</v>
      </c>
    </row>
    <row r="954" spans="2:51" s="247" customFormat="1">
      <c r="B954" s="246"/>
      <c r="D954" s="140" t="s">
        <v>112</v>
      </c>
      <c r="E954" s="248" t="s">
        <v>1</v>
      </c>
      <c r="F954" s="249" t="s">
        <v>575</v>
      </c>
      <c r="H954" s="248" t="s">
        <v>1</v>
      </c>
      <c r="L954" s="246"/>
      <c r="M954" s="250"/>
      <c r="T954" s="251"/>
      <c r="AT954" s="248" t="s">
        <v>112</v>
      </c>
      <c r="AU954" s="248" t="s">
        <v>69</v>
      </c>
      <c r="AV954" s="247" t="s">
        <v>67</v>
      </c>
      <c r="AW954" s="247" t="s">
        <v>25</v>
      </c>
      <c r="AX954" s="247" t="s">
        <v>62</v>
      </c>
      <c r="AY954" s="248" t="s">
        <v>103</v>
      </c>
    </row>
    <row r="955" spans="2:51" s="139" customFormat="1">
      <c r="B955" s="138"/>
      <c r="D955" s="140" t="s">
        <v>112</v>
      </c>
      <c r="E955" s="141" t="s">
        <v>1</v>
      </c>
      <c r="F955" s="142" t="s">
        <v>576</v>
      </c>
      <c r="H955" s="143">
        <v>47</v>
      </c>
      <c r="L955" s="138"/>
      <c r="M955" s="145"/>
      <c r="T955" s="147"/>
      <c r="AT955" s="141" t="s">
        <v>112</v>
      </c>
      <c r="AU955" s="141" t="s">
        <v>69</v>
      </c>
      <c r="AV955" s="139" t="s">
        <v>69</v>
      </c>
      <c r="AW955" s="139" t="s">
        <v>25</v>
      </c>
      <c r="AX955" s="139" t="s">
        <v>62</v>
      </c>
      <c r="AY955" s="141" t="s">
        <v>103</v>
      </c>
    </row>
    <row r="956" spans="2:51" s="247" customFormat="1">
      <c r="B956" s="246"/>
      <c r="D956" s="140" t="s">
        <v>112</v>
      </c>
      <c r="E956" s="248" t="s">
        <v>1</v>
      </c>
      <c r="F956" s="249" t="s">
        <v>464</v>
      </c>
      <c r="H956" s="248" t="s">
        <v>1</v>
      </c>
      <c r="L956" s="246"/>
      <c r="M956" s="250"/>
      <c r="T956" s="251"/>
      <c r="AT956" s="248" t="s">
        <v>112</v>
      </c>
      <c r="AU956" s="248" t="s">
        <v>69</v>
      </c>
      <c r="AV956" s="247" t="s">
        <v>67</v>
      </c>
      <c r="AW956" s="247" t="s">
        <v>25</v>
      </c>
      <c r="AX956" s="247" t="s">
        <v>62</v>
      </c>
      <c r="AY956" s="248" t="s">
        <v>103</v>
      </c>
    </row>
    <row r="957" spans="2:51" s="247" customFormat="1">
      <c r="B957" s="246"/>
      <c r="D957" s="140" t="s">
        <v>112</v>
      </c>
      <c r="E957" s="248" t="s">
        <v>1</v>
      </c>
      <c r="F957" s="249" t="s">
        <v>577</v>
      </c>
      <c r="H957" s="248" t="s">
        <v>1</v>
      </c>
      <c r="L957" s="246"/>
      <c r="M957" s="250"/>
      <c r="T957" s="251"/>
      <c r="AT957" s="248" t="s">
        <v>112</v>
      </c>
      <c r="AU957" s="248" t="s">
        <v>69</v>
      </c>
      <c r="AV957" s="247" t="s">
        <v>67</v>
      </c>
      <c r="AW957" s="247" t="s">
        <v>25</v>
      </c>
      <c r="AX957" s="247" t="s">
        <v>62</v>
      </c>
      <c r="AY957" s="248" t="s">
        <v>103</v>
      </c>
    </row>
    <row r="958" spans="2:51" s="139" customFormat="1">
      <c r="B958" s="138"/>
      <c r="D958" s="140" t="s">
        <v>112</v>
      </c>
      <c r="E958" s="141" t="s">
        <v>1</v>
      </c>
      <c r="F958" s="142" t="s">
        <v>578</v>
      </c>
      <c r="H958" s="143">
        <v>43.8</v>
      </c>
      <c r="L958" s="138"/>
      <c r="M958" s="145"/>
      <c r="T958" s="147"/>
      <c r="AT958" s="141" t="s">
        <v>112</v>
      </c>
      <c r="AU958" s="141" t="s">
        <v>69</v>
      </c>
      <c r="AV958" s="139" t="s">
        <v>69</v>
      </c>
      <c r="AW958" s="139" t="s">
        <v>25</v>
      </c>
      <c r="AX958" s="139" t="s">
        <v>62</v>
      </c>
      <c r="AY958" s="141" t="s">
        <v>103</v>
      </c>
    </row>
    <row r="959" spans="2:51" s="247" customFormat="1">
      <c r="B959" s="246"/>
      <c r="D959" s="140" t="s">
        <v>112</v>
      </c>
      <c r="E959" s="248" t="s">
        <v>1</v>
      </c>
      <c r="F959" s="249" t="s">
        <v>451</v>
      </c>
      <c r="H959" s="248" t="s">
        <v>1</v>
      </c>
      <c r="L959" s="246"/>
      <c r="M959" s="250"/>
      <c r="T959" s="251"/>
      <c r="AT959" s="248" t="s">
        <v>112</v>
      </c>
      <c r="AU959" s="248" t="s">
        <v>69</v>
      </c>
      <c r="AV959" s="247" t="s">
        <v>67</v>
      </c>
      <c r="AW959" s="247" t="s">
        <v>25</v>
      </c>
      <c r="AX959" s="247" t="s">
        <v>62</v>
      </c>
      <c r="AY959" s="248" t="s">
        <v>103</v>
      </c>
    </row>
    <row r="960" spans="2:51" s="247" customFormat="1">
      <c r="B960" s="246"/>
      <c r="D960" s="140" t="s">
        <v>112</v>
      </c>
      <c r="E960" s="248" t="s">
        <v>1</v>
      </c>
      <c r="F960" s="249" t="s">
        <v>579</v>
      </c>
      <c r="H960" s="248" t="s">
        <v>1</v>
      </c>
      <c r="L960" s="246"/>
      <c r="M960" s="250"/>
      <c r="T960" s="251"/>
      <c r="AT960" s="248" t="s">
        <v>112</v>
      </c>
      <c r="AU960" s="248" t="s">
        <v>69</v>
      </c>
      <c r="AV960" s="247" t="s">
        <v>67</v>
      </c>
      <c r="AW960" s="247" t="s">
        <v>25</v>
      </c>
      <c r="AX960" s="247" t="s">
        <v>62</v>
      </c>
      <c r="AY960" s="248" t="s">
        <v>103</v>
      </c>
    </row>
    <row r="961" spans="2:65" s="139" customFormat="1">
      <c r="B961" s="138"/>
      <c r="D961" s="140" t="s">
        <v>112</v>
      </c>
      <c r="E961" s="141" t="s">
        <v>1</v>
      </c>
      <c r="F961" s="142" t="s">
        <v>580</v>
      </c>
      <c r="H961" s="143">
        <v>0.5</v>
      </c>
      <c r="L961" s="138"/>
      <c r="M961" s="145"/>
      <c r="T961" s="147"/>
      <c r="AT961" s="141" t="s">
        <v>112</v>
      </c>
      <c r="AU961" s="141" t="s">
        <v>69</v>
      </c>
      <c r="AV961" s="139" t="s">
        <v>69</v>
      </c>
      <c r="AW961" s="139" t="s">
        <v>25</v>
      </c>
      <c r="AX961" s="139" t="s">
        <v>62</v>
      </c>
      <c r="AY961" s="141" t="s">
        <v>103</v>
      </c>
    </row>
    <row r="962" spans="2:65" s="247" customFormat="1">
      <c r="B962" s="246"/>
      <c r="D962" s="140" t="s">
        <v>112</v>
      </c>
      <c r="E962" s="248" t="s">
        <v>1</v>
      </c>
      <c r="F962" s="249" t="s">
        <v>459</v>
      </c>
      <c r="H962" s="248" t="s">
        <v>1</v>
      </c>
      <c r="L962" s="246"/>
      <c r="M962" s="250"/>
      <c r="T962" s="251"/>
      <c r="AT962" s="248" t="s">
        <v>112</v>
      </c>
      <c r="AU962" s="248" t="s">
        <v>69</v>
      </c>
      <c r="AV962" s="247" t="s">
        <v>67</v>
      </c>
      <c r="AW962" s="247" t="s">
        <v>25</v>
      </c>
      <c r="AX962" s="247" t="s">
        <v>62</v>
      </c>
      <c r="AY962" s="248" t="s">
        <v>103</v>
      </c>
    </row>
    <row r="963" spans="2:65" s="247" customFormat="1">
      <c r="B963" s="246"/>
      <c r="D963" s="140" t="s">
        <v>112</v>
      </c>
      <c r="E963" s="248" t="s">
        <v>1</v>
      </c>
      <c r="F963" s="249" t="s">
        <v>581</v>
      </c>
      <c r="H963" s="248" t="s">
        <v>1</v>
      </c>
      <c r="L963" s="246"/>
      <c r="M963" s="250"/>
      <c r="T963" s="251"/>
      <c r="AT963" s="248" t="s">
        <v>112</v>
      </c>
      <c r="AU963" s="248" t="s">
        <v>69</v>
      </c>
      <c r="AV963" s="247" t="s">
        <v>67</v>
      </c>
      <c r="AW963" s="247" t="s">
        <v>25</v>
      </c>
      <c r="AX963" s="247" t="s">
        <v>62</v>
      </c>
      <c r="AY963" s="248" t="s">
        <v>103</v>
      </c>
    </row>
    <row r="964" spans="2:65" s="139" customFormat="1">
      <c r="B964" s="138"/>
      <c r="D964" s="140" t="s">
        <v>112</v>
      </c>
      <c r="E964" s="141" t="s">
        <v>1</v>
      </c>
      <c r="F964" s="142" t="s">
        <v>582</v>
      </c>
      <c r="H964" s="143">
        <v>1</v>
      </c>
      <c r="L964" s="138"/>
      <c r="M964" s="145"/>
      <c r="T964" s="147"/>
      <c r="AT964" s="141" t="s">
        <v>112</v>
      </c>
      <c r="AU964" s="141" t="s">
        <v>69</v>
      </c>
      <c r="AV964" s="139" t="s">
        <v>69</v>
      </c>
      <c r="AW964" s="139" t="s">
        <v>25</v>
      </c>
      <c r="AX964" s="139" t="s">
        <v>62</v>
      </c>
      <c r="AY964" s="141" t="s">
        <v>103</v>
      </c>
    </row>
    <row r="965" spans="2:65" s="247" customFormat="1">
      <c r="B965" s="246"/>
      <c r="D965" s="140" t="s">
        <v>112</v>
      </c>
      <c r="E965" s="248" t="s">
        <v>1</v>
      </c>
      <c r="F965" s="249" t="s">
        <v>464</v>
      </c>
      <c r="H965" s="248" t="s">
        <v>1</v>
      </c>
      <c r="L965" s="246"/>
      <c r="M965" s="250"/>
      <c r="T965" s="251"/>
      <c r="AT965" s="248" t="s">
        <v>112</v>
      </c>
      <c r="AU965" s="248" t="s">
        <v>69</v>
      </c>
      <c r="AV965" s="247" t="s">
        <v>67</v>
      </c>
      <c r="AW965" s="247" t="s">
        <v>25</v>
      </c>
      <c r="AX965" s="247" t="s">
        <v>62</v>
      </c>
      <c r="AY965" s="248" t="s">
        <v>103</v>
      </c>
    </row>
    <row r="966" spans="2:65" s="247" customFormat="1">
      <c r="B966" s="246"/>
      <c r="D966" s="140" t="s">
        <v>112</v>
      </c>
      <c r="E966" s="248" t="s">
        <v>1</v>
      </c>
      <c r="F966" s="249" t="s">
        <v>579</v>
      </c>
      <c r="H966" s="248" t="s">
        <v>1</v>
      </c>
      <c r="L966" s="246"/>
      <c r="M966" s="250"/>
      <c r="T966" s="251"/>
      <c r="AT966" s="248" t="s">
        <v>112</v>
      </c>
      <c r="AU966" s="248" t="s">
        <v>69</v>
      </c>
      <c r="AV966" s="247" t="s">
        <v>67</v>
      </c>
      <c r="AW966" s="247" t="s">
        <v>25</v>
      </c>
      <c r="AX966" s="247" t="s">
        <v>62</v>
      </c>
      <c r="AY966" s="248" t="s">
        <v>103</v>
      </c>
    </row>
    <row r="967" spans="2:65" s="139" customFormat="1">
      <c r="B967" s="138"/>
      <c r="D967" s="140" t="s">
        <v>112</v>
      </c>
      <c r="E967" s="141" t="s">
        <v>1</v>
      </c>
      <c r="F967" s="142" t="s">
        <v>580</v>
      </c>
      <c r="H967" s="143">
        <v>0.5</v>
      </c>
      <c r="L967" s="138"/>
      <c r="M967" s="145"/>
      <c r="T967" s="147"/>
      <c r="AT967" s="141" t="s">
        <v>112</v>
      </c>
      <c r="AU967" s="141" t="s">
        <v>69</v>
      </c>
      <c r="AV967" s="139" t="s">
        <v>69</v>
      </c>
      <c r="AW967" s="139" t="s">
        <v>25</v>
      </c>
      <c r="AX967" s="139" t="s">
        <v>62</v>
      </c>
      <c r="AY967" s="141" t="s">
        <v>103</v>
      </c>
    </row>
    <row r="968" spans="2:65" s="253" customFormat="1">
      <c r="B968" s="252"/>
      <c r="D968" s="140" t="s">
        <v>112</v>
      </c>
      <c r="E968" s="254" t="s">
        <v>1</v>
      </c>
      <c r="F968" s="255" t="s">
        <v>439</v>
      </c>
      <c r="H968" s="256">
        <v>141.30000000000001</v>
      </c>
      <c r="L968" s="252"/>
      <c r="M968" s="257"/>
      <c r="T968" s="258"/>
      <c r="AT968" s="254" t="s">
        <v>112</v>
      </c>
      <c r="AU968" s="254" t="s">
        <v>69</v>
      </c>
      <c r="AV968" s="253" t="s">
        <v>110</v>
      </c>
      <c r="AW968" s="253" t="s">
        <v>25</v>
      </c>
      <c r="AX968" s="253" t="s">
        <v>67</v>
      </c>
      <c r="AY968" s="254" t="s">
        <v>103</v>
      </c>
    </row>
    <row r="969" spans="2:65" s="186" customFormat="1" ht="16.5" customHeight="1">
      <c r="B969" s="185"/>
      <c r="C969" s="230" t="s">
        <v>267</v>
      </c>
      <c r="D969" s="230" t="s">
        <v>105</v>
      </c>
      <c r="E969" s="231" t="s">
        <v>666</v>
      </c>
      <c r="F969" s="232" t="s">
        <v>667</v>
      </c>
      <c r="G969" s="233" t="s">
        <v>182</v>
      </c>
      <c r="H969" s="234">
        <v>6</v>
      </c>
      <c r="I969" s="172"/>
      <c r="J969" s="235">
        <f>ROUND(I969*H969,2)</f>
        <v>0</v>
      </c>
      <c r="K969" s="232" t="s">
        <v>428</v>
      </c>
      <c r="L969" s="185"/>
      <c r="M969" s="236" t="s">
        <v>1</v>
      </c>
      <c r="N969" s="237" t="s">
        <v>33</v>
      </c>
      <c r="O969" s="238">
        <v>23.08</v>
      </c>
      <c r="P969" s="238">
        <f>O969*H969</f>
        <v>138.47999999999999</v>
      </c>
      <c r="Q969" s="238">
        <v>0.47166000000000002</v>
      </c>
      <c r="R969" s="238">
        <f>Q969*H969</f>
        <v>2.8299600000000003</v>
      </c>
      <c r="S969" s="238">
        <v>0</v>
      </c>
      <c r="T969" s="239">
        <f>S969*H969</f>
        <v>0</v>
      </c>
      <c r="AR969" s="240" t="s">
        <v>110</v>
      </c>
      <c r="AT969" s="240" t="s">
        <v>105</v>
      </c>
      <c r="AU969" s="240" t="s">
        <v>69</v>
      </c>
      <c r="AY969" s="182" t="s">
        <v>103</v>
      </c>
      <c r="BE969" s="241">
        <f>IF(N969="základní",J969,0)</f>
        <v>0</v>
      </c>
      <c r="BF969" s="241">
        <f>IF(N969="snížená",J969,0)</f>
        <v>0</v>
      </c>
      <c r="BG969" s="241">
        <f>IF(N969="zákl. přenesená",J969,0)</f>
        <v>0</v>
      </c>
      <c r="BH969" s="241">
        <f>IF(N969="sníž. přenesená",J969,0)</f>
        <v>0</v>
      </c>
      <c r="BI969" s="241">
        <f>IF(N969="nulová",J969,0)</f>
        <v>0</v>
      </c>
      <c r="BJ969" s="182" t="s">
        <v>67</v>
      </c>
      <c r="BK969" s="241">
        <f>ROUND(I969*H969,2)</f>
        <v>0</v>
      </c>
      <c r="BL969" s="182" t="s">
        <v>110</v>
      </c>
      <c r="BM969" s="240" t="s">
        <v>668</v>
      </c>
    </row>
    <row r="970" spans="2:65" s="186" customFormat="1">
      <c r="B970" s="185"/>
      <c r="D970" s="140" t="s">
        <v>430</v>
      </c>
      <c r="F970" s="242" t="s">
        <v>669</v>
      </c>
      <c r="L970" s="185"/>
      <c r="M970" s="243"/>
      <c r="T970" s="244"/>
      <c r="AT970" s="182" t="s">
        <v>430</v>
      </c>
      <c r="AU970" s="182" t="s">
        <v>69</v>
      </c>
    </row>
    <row r="971" spans="2:65" s="247" customFormat="1">
      <c r="B971" s="246"/>
      <c r="D971" s="140" t="s">
        <v>112</v>
      </c>
      <c r="E971" s="248" t="s">
        <v>1</v>
      </c>
      <c r="F971" s="249" t="s">
        <v>434</v>
      </c>
      <c r="H971" s="248" t="s">
        <v>1</v>
      </c>
      <c r="L971" s="246"/>
      <c r="M971" s="250"/>
      <c r="T971" s="251"/>
      <c r="AT971" s="248" t="s">
        <v>112</v>
      </c>
      <c r="AU971" s="248" t="s">
        <v>69</v>
      </c>
      <c r="AV971" s="247" t="s">
        <v>67</v>
      </c>
      <c r="AW971" s="247" t="s">
        <v>25</v>
      </c>
      <c r="AX971" s="247" t="s">
        <v>62</v>
      </c>
      <c r="AY971" s="248" t="s">
        <v>103</v>
      </c>
    </row>
    <row r="972" spans="2:65" s="247" customFormat="1">
      <c r="B972" s="246"/>
      <c r="D972" s="140" t="s">
        <v>112</v>
      </c>
      <c r="E972" s="248" t="s">
        <v>1</v>
      </c>
      <c r="F972" s="249" t="s">
        <v>435</v>
      </c>
      <c r="H972" s="248" t="s">
        <v>1</v>
      </c>
      <c r="L972" s="246"/>
      <c r="M972" s="250"/>
      <c r="T972" s="251"/>
      <c r="AT972" s="248" t="s">
        <v>112</v>
      </c>
      <c r="AU972" s="248" t="s">
        <v>69</v>
      </c>
      <c r="AV972" s="247" t="s">
        <v>67</v>
      </c>
      <c r="AW972" s="247" t="s">
        <v>25</v>
      </c>
      <c r="AX972" s="247" t="s">
        <v>62</v>
      </c>
      <c r="AY972" s="248" t="s">
        <v>103</v>
      </c>
    </row>
    <row r="973" spans="2:65" s="247" customFormat="1">
      <c r="B973" s="246"/>
      <c r="D973" s="140" t="s">
        <v>112</v>
      </c>
      <c r="E973" s="248" t="s">
        <v>1</v>
      </c>
      <c r="F973" s="249" t="s">
        <v>436</v>
      </c>
      <c r="H973" s="248" t="s">
        <v>1</v>
      </c>
      <c r="L973" s="246"/>
      <c r="M973" s="250"/>
      <c r="T973" s="251"/>
      <c r="AT973" s="248" t="s">
        <v>112</v>
      </c>
      <c r="AU973" s="248" t="s">
        <v>69</v>
      </c>
      <c r="AV973" s="247" t="s">
        <v>67</v>
      </c>
      <c r="AW973" s="247" t="s">
        <v>25</v>
      </c>
      <c r="AX973" s="247" t="s">
        <v>62</v>
      </c>
      <c r="AY973" s="248" t="s">
        <v>103</v>
      </c>
    </row>
    <row r="974" spans="2:65" s="247" customFormat="1">
      <c r="B974" s="246"/>
      <c r="D974" s="140" t="s">
        <v>112</v>
      </c>
      <c r="E974" s="248" t="s">
        <v>1</v>
      </c>
      <c r="F974" s="249" t="s">
        <v>572</v>
      </c>
      <c r="H974" s="248" t="s">
        <v>1</v>
      </c>
      <c r="L974" s="246"/>
      <c r="M974" s="250"/>
      <c r="T974" s="251"/>
      <c r="AT974" s="248" t="s">
        <v>112</v>
      </c>
      <c r="AU974" s="248" t="s">
        <v>69</v>
      </c>
      <c r="AV974" s="247" t="s">
        <v>67</v>
      </c>
      <c r="AW974" s="247" t="s">
        <v>25</v>
      </c>
      <c r="AX974" s="247" t="s">
        <v>62</v>
      </c>
      <c r="AY974" s="248" t="s">
        <v>103</v>
      </c>
    </row>
    <row r="975" spans="2:65" s="247" customFormat="1">
      <c r="B975" s="246"/>
      <c r="D975" s="140" t="s">
        <v>112</v>
      </c>
      <c r="E975" s="248" t="s">
        <v>1</v>
      </c>
      <c r="F975" s="249" t="s">
        <v>451</v>
      </c>
      <c r="H975" s="248" t="s">
        <v>1</v>
      </c>
      <c r="L975" s="246"/>
      <c r="M975" s="250"/>
      <c r="T975" s="251"/>
      <c r="AT975" s="248" t="s">
        <v>112</v>
      </c>
      <c r="AU975" s="248" t="s">
        <v>69</v>
      </c>
      <c r="AV975" s="247" t="s">
        <v>67</v>
      </c>
      <c r="AW975" s="247" t="s">
        <v>25</v>
      </c>
      <c r="AX975" s="247" t="s">
        <v>62</v>
      </c>
      <c r="AY975" s="248" t="s">
        <v>103</v>
      </c>
    </row>
    <row r="976" spans="2:65" s="247" customFormat="1">
      <c r="B976" s="246"/>
      <c r="D976" s="140" t="s">
        <v>112</v>
      </c>
      <c r="E976" s="248" t="s">
        <v>1</v>
      </c>
      <c r="F976" s="249" t="s">
        <v>573</v>
      </c>
      <c r="H976" s="248" t="s">
        <v>1</v>
      </c>
      <c r="L976" s="246"/>
      <c r="M976" s="250"/>
      <c r="T976" s="251"/>
      <c r="AT976" s="248" t="s">
        <v>112</v>
      </c>
      <c r="AU976" s="248" t="s">
        <v>69</v>
      </c>
      <c r="AV976" s="247" t="s">
        <v>67</v>
      </c>
      <c r="AW976" s="247" t="s">
        <v>25</v>
      </c>
      <c r="AX976" s="247" t="s">
        <v>62</v>
      </c>
      <c r="AY976" s="248" t="s">
        <v>103</v>
      </c>
    </row>
    <row r="977" spans="2:65" s="139" customFormat="1">
      <c r="B977" s="138"/>
      <c r="D977" s="140" t="s">
        <v>112</v>
      </c>
      <c r="E977" s="141" t="s">
        <v>1</v>
      </c>
      <c r="F977" s="142" t="s">
        <v>661</v>
      </c>
      <c r="H977" s="143">
        <v>2</v>
      </c>
      <c r="L977" s="138"/>
      <c r="M977" s="145"/>
      <c r="T977" s="147"/>
      <c r="AT977" s="141" t="s">
        <v>112</v>
      </c>
      <c r="AU977" s="141" t="s">
        <v>69</v>
      </c>
      <c r="AV977" s="139" t="s">
        <v>69</v>
      </c>
      <c r="AW977" s="139" t="s">
        <v>25</v>
      </c>
      <c r="AX977" s="139" t="s">
        <v>62</v>
      </c>
      <c r="AY977" s="141" t="s">
        <v>103</v>
      </c>
    </row>
    <row r="978" spans="2:65" s="247" customFormat="1">
      <c r="B978" s="246"/>
      <c r="D978" s="140" t="s">
        <v>112</v>
      </c>
      <c r="E978" s="248" t="s">
        <v>1</v>
      </c>
      <c r="F978" s="249" t="s">
        <v>459</v>
      </c>
      <c r="H978" s="248" t="s">
        <v>1</v>
      </c>
      <c r="L978" s="246"/>
      <c r="M978" s="250"/>
      <c r="T978" s="251"/>
      <c r="AT978" s="248" t="s">
        <v>112</v>
      </c>
      <c r="AU978" s="248" t="s">
        <v>69</v>
      </c>
      <c r="AV978" s="247" t="s">
        <v>67</v>
      </c>
      <c r="AW978" s="247" t="s">
        <v>25</v>
      </c>
      <c r="AX978" s="247" t="s">
        <v>62</v>
      </c>
      <c r="AY978" s="248" t="s">
        <v>103</v>
      </c>
    </row>
    <row r="979" spans="2:65" s="247" customFormat="1">
      <c r="B979" s="246"/>
      <c r="D979" s="140" t="s">
        <v>112</v>
      </c>
      <c r="E979" s="248" t="s">
        <v>1</v>
      </c>
      <c r="F979" s="249" t="s">
        <v>575</v>
      </c>
      <c r="H979" s="248" t="s">
        <v>1</v>
      </c>
      <c r="L979" s="246"/>
      <c r="M979" s="250"/>
      <c r="T979" s="251"/>
      <c r="AT979" s="248" t="s">
        <v>112</v>
      </c>
      <c r="AU979" s="248" t="s">
        <v>69</v>
      </c>
      <c r="AV979" s="247" t="s">
        <v>67</v>
      </c>
      <c r="AW979" s="247" t="s">
        <v>25</v>
      </c>
      <c r="AX979" s="247" t="s">
        <v>62</v>
      </c>
      <c r="AY979" s="248" t="s">
        <v>103</v>
      </c>
    </row>
    <row r="980" spans="2:65" s="139" customFormat="1">
      <c r="B980" s="138"/>
      <c r="D980" s="140" t="s">
        <v>112</v>
      </c>
      <c r="E980" s="141" t="s">
        <v>1</v>
      </c>
      <c r="F980" s="142" t="s">
        <v>661</v>
      </c>
      <c r="H980" s="143">
        <v>2</v>
      </c>
      <c r="L980" s="138"/>
      <c r="M980" s="145"/>
      <c r="T980" s="147"/>
      <c r="AT980" s="141" t="s">
        <v>112</v>
      </c>
      <c r="AU980" s="141" t="s">
        <v>69</v>
      </c>
      <c r="AV980" s="139" t="s">
        <v>69</v>
      </c>
      <c r="AW980" s="139" t="s">
        <v>25</v>
      </c>
      <c r="AX980" s="139" t="s">
        <v>62</v>
      </c>
      <c r="AY980" s="141" t="s">
        <v>103</v>
      </c>
    </row>
    <row r="981" spans="2:65" s="247" customFormat="1">
      <c r="B981" s="246"/>
      <c r="D981" s="140" t="s">
        <v>112</v>
      </c>
      <c r="E981" s="248" t="s">
        <v>1</v>
      </c>
      <c r="F981" s="249" t="s">
        <v>464</v>
      </c>
      <c r="H981" s="248" t="s">
        <v>1</v>
      </c>
      <c r="L981" s="246"/>
      <c r="M981" s="250"/>
      <c r="T981" s="251"/>
      <c r="AT981" s="248" t="s">
        <v>112</v>
      </c>
      <c r="AU981" s="248" t="s">
        <v>69</v>
      </c>
      <c r="AV981" s="247" t="s">
        <v>67</v>
      </c>
      <c r="AW981" s="247" t="s">
        <v>25</v>
      </c>
      <c r="AX981" s="247" t="s">
        <v>62</v>
      </c>
      <c r="AY981" s="248" t="s">
        <v>103</v>
      </c>
    </row>
    <row r="982" spans="2:65" s="247" customFormat="1">
      <c r="B982" s="246"/>
      <c r="D982" s="140" t="s">
        <v>112</v>
      </c>
      <c r="E982" s="248" t="s">
        <v>1</v>
      </c>
      <c r="F982" s="249" t="s">
        <v>577</v>
      </c>
      <c r="H982" s="248" t="s">
        <v>1</v>
      </c>
      <c r="L982" s="246"/>
      <c r="M982" s="250"/>
      <c r="T982" s="251"/>
      <c r="AT982" s="248" t="s">
        <v>112</v>
      </c>
      <c r="AU982" s="248" t="s">
        <v>69</v>
      </c>
      <c r="AV982" s="247" t="s">
        <v>67</v>
      </c>
      <c r="AW982" s="247" t="s">
        <v>25</v>
      </c>
      <c r="AX982" s="247" t="s">
        <v>62</v>
      </c>
      <c r="AY982" s="248" t="s">
        <v>103</v>
      </c>
    </row>
    <row r="983" spans="2:65" s="139" customFormat="1">
      <c r="B983" s="138"/>
      <c r="D983" s="140" t="s">
        <v>112</v>
      </c>
      <c r="E983" s="141" t="s">
        <v>1</v>
      </c>
      <c r="F983" s="142" t="s">
        <v>661</v>
      </c>
      <c r="H983" s="143">
        <v>2</v>
      </c>
      <c r="L983" s="138"/>
      <c r="M983" s="145"/>
      <c r="T983" s="147"/>
      <c r="AT983" s="141" t="s">
        <v>112</v>
      </c>
      <c r="AU983" s="141" t="s">
        <v>69</v>
      </c>
      <c r="AV983" s="139" t="s">
        <v>69</v>
      </c>
      <c r="AW983" s="139" t="s">
        <v>25</v>
      </c>
      <c r="AX983" s="139" t="s">
        <v>62</v>
      </c>
      <c r="AY983" s="141" t="s">
        <v>103</v>
      </c>
    </row>
    <row r="984" spans="2:65" s="253" customFormat="1">
      <c r="B984" s="252"/>
      <c r="D984" s="140" t="s">
        <v>112</v>
      </c>
      <c r="E984" s="254" t="s">
        <v>1</v>
      </c>
      <c r="F984" s="255" t="s">
        <v>439</v>
      </c>
      <c r="H984" s="256">
        <v>6</v>
      </c>
      <c r="L984" s="252"/>
      <c r="M984" s="257"/>
      <c r="T984" s="258"/>
      <c r="AT984" s="254" t="s">
        <v>112</v>
      </c>
      <c r="AU984" s="254" t="s">
        <v>69</v>
      </c>
      <c r="AV984" s="253" t="s">
        <v>110</v>
      </c>
      <c r="AW984" s="253" t="s">
        <v>25</v>
      </c>
      <c r="AX984" s="253" t="s">
        <v>67</v>
      </c>
      <c r="AY984" s="254" t="s">
        <v>103</v>
      </c>
    </row>
    <row r="985" spans="2:65" s="186" customFormat="1" ht="16.5" customHeight="1">
      <c r="B985" s="185"/>
      <c r="C985" s="230" t="s">
        <v>273</v>
      </c>
      <c r="D985" s="230" t="s">
        <v>105</v>
      </c>
      <c r="E985" s="231" t="s">
        <v>670</v>
      </c>
      <c r="F985" s="232" t="s">
        <v>671</v>
      </c>
      <c r="G985" s="233" t="s">
        <v>182</v>
      </c>
      <c r="H985" s="234">
        <v>7</v>
      </c>
      <c r="I985" s="172"/>
      <c r="J985" s="235">
        <f>ROUND(I985*H985,2)</f>
        <v>0</v>
      </c>
      <c r="K985" s="232" t="s">
        <v>428</v>
      </c>
      <c r="L985" s="185"/>
      <c r="M985" s="236" t="s">
        <v>1</v>
      </c>
      <c r="N985" s="237" t="s">
        <v>33</v>
      </c>
      <c r="O985" s="238">
        <v>1.5620000000000001</v>
      </c>
      <c r="P985" s="238">
        <f>O985*H985</f>
        <v>10.934000000000001</v>
      </c>
      <c r="Q985" s="238">
        <v>1.0189999999999999E-2</v>
      </c>
      <c r="R985" s="238">
        <f>Q985*H985</f>
        <v>7.1329999999999991E-2</v>
      </c>
      <c r="S985" s="238">
        <v>0</v>
      </c>
      <c r="T985" s="239">
        <f>S985*H985</f>
        <v>0</v>
      </c>
      <c r="AR985" s="240" t="s">
        <v>110</v>
      </c>
      <c r="AT985" s="240" t="s">
        <v>105</v>
      </c>
      <c r="AU985" s="240" t="s">
        <v>69</v>
      </c>
      <c r="AY985" s="182" t="s">
        <v>103</v>
      </c>
      <c r="BE985" s="241">
        <f>IF(N985="základní",J985,0)</f>
        <v>0</v>
      </c>
      <c r="BF985" s="241">
        <f>IF(N985="snížená",J985,0)</f>
        <v>0</v>
      </c>
      <c r="BG985" s="241">
        <f>IF(N985="zákl. přenesená",J985,0)</f>
        <v>0</v>
      </c>
      <c r="BH985" s="241">
        <f>IF(N985="sníž. přenesená",J985,0)</f>
        <v>0</v>
      </c>
      <c r="BI985" s="241">
        <f>IF(N985="nulová",J985,0)</f>
        <v>0</v>
      </c>
      <c r="BJ985" s="182" t="s">
        <v>67</v>
      </c>
      <c r="BK985" s="241">
        <f>ROUND(I985*H985,2)</f>
        <v>0</v>
      </c>
      <c r="BL985" s="182" t="s">
        <v>110</v>
      </c>
      <c r="BM985" s="240" t="s">
        <v>672</v>
      </c>
    </row>
    <row r="986" spans="2:65" s="186" customFormat="1">
      <c r="B986" s="185"/>
      <c r="D986" s="140" t="s">
        <v>430</v>
      </c>
      <c r="F986" s="242" t="s">
        <v>671</v>
      </c>
      <c r="L986" s="185"/>
      <c r="M986" s="243"/>
      <c r="T986" s="244"/>
      <c r="AT986" s="182" t="s">
        <v>430</v>
      </c>
      <c r="AU986" s="182" t="s">
        <v>69</v>
      </c>
    </row>
    <row r="987" spans="2:65" s="247" customFormat="1">
      <c r="B987" s="246"/>
      <c r="D987" s="140" t="s">
        <v>112</v>
      </c>
      <c r="E987" s="248" t="s">
        <v>1</v>
      </c>
      <c r="F987" s="249" t="s">
        <v>434</v>
      </c>
      <c r="H987" s="248" t="s">
        <v>1</v>
      </c>
      <c r="L987" s="246"/>
      <c r="M987" s="250"/>
      <c r="T987" s="251"/>
      <c r="AT987" s="248" t="s">
        <v>112</v>
      </c>
      <c r="AU987" s="248" t="s">
        <v>69</v>
      </c>
      <c r="AV987" s="247" t="s">
        <v>67</v>
      </c>
      <c r="AW987" s="247" t="s">
        <v>25</v>
      </c>
      <c r="AX987" s="247" t="s">
        <v>62</v>
      </c>
      <c r="AY987" s="248" t="s">
        <v>103</v>
      </c>
    </row>
    <row r="988" spans="2:65" s="247" customFormat="1">
      <c r="B988" s="246"/>
      <c r="D988" s="140" t="s">
        <v>112</v>
      </c>
      <c r="E988" s="248" t="s">
        <v>1</v>
      </c>
      <c r="F988" s="249" t="s">
        <v>435</v>
      </c>
      <c r="H988" s="248" t="s">
        <v>1</v>
      </c>
      <c r="L988" s="246"/>
      <c r="M988" s="250"/>
      <c r="T988" s="251"/>
      <c r="AT988" s="248" t="s">
        <v>112</v>
      </c>
      <c r="AU988" s="248" t="s">
        <v>69</v>
      </c>
      <c r="AV988" s="247" t="s">
        <v>67</v>
      </c>
      <c r="AW988" s="247" t="s">
        <v>25</v>
      </c>
      <c r="AX988" s="247" t="s">
        <v>62</v>
      </c>
      <c r="AY988" s="248" t="s">
        <v>103</v>
      </c>
    </row>
    <row r="989" spans="2:65" s="247" customFormat="1">
      <c r="B989" s="246"/>
      <c r="D989" s="140" t="s">
        <v>112</v>
      </c>
      <c r="E989" s="248" t="s">
        <v>1</v>
      </c>
      <c r="F989" s="249" t="s">
        <v>436</v>
      </c>
      <c r="H989" s="248" t="s">
        <v>1</v>
      </c>
      <c r="L989" s="246"/>
      <c r="M989" s="250"/>
      <c r="T989" s="251"/>
      <c r="AT989" s="248" t="s">
        <v>112</v>
      </c>
      <c r="AU989" s="248" t="s">
        <v>69</v>
      </c>
      <c r="AV989" s="247" t="s">
        <v>67</v>
      </c>
      <c r="AW989" s="247" t="s">
        <v>25</v>
      </c>
      <c r="AX989" s="247" t="s">
        <v>62</v>
      </c>
      <c r="AY989" s="248" t="s">
        <v>103</v>
      </c>
    </row>
    <row r="990" spans="2:65" s="247" customFormat="1">
      <c r="B990" s="246"/>
      <c r="D990" s="140" t="s">
        <v>112</v>
      </c>
      <c r="E990" s="248" t="s">
        <v>1</v>
      </c>
      <c r="F990" s="249" t="s">
        <v>673</v>
      </c>
      <c r="H990" s="248" t="s">
        <v>1</v>
      </c>
      <c r="L990" s="246"/>
      <c r="M990" s="250"/>
      <c r="T990" s="251"/>
      <c r="AT990" s="248" t="s">
        <v>112</v>
      </c>
      <c r="AU990" s="248" t="s">
        <v>69</v>
      </c>
      <c r="AV990" s="247" t="s">
        <v>67</v>
      </c>
      <c r="AW990" s="247" t="s">
        <v>25</v>
      </c>
      <c r="AX990" s="247" t="s">
        <v>62</v>
      </c>
      <c r="AY990" s="248" t="s">
        <v>103</v>
      </c>
    </row>
    <row r="991" spans="2:65" s="247" customFormat="1">
      <c r="B991" s="246"/>
      <c r="D991" s="140" t="s">
        <v>112</v>
      </c>
      <c r="E991" s="248" t="s">
        <v>1</v>
      </c>
      <c r="F991" s="249" t="s">
        <v>674</v>
      </c>
      <c r="H991" s="248" t="s">
        <v>1</v>
      </c>
      <c r="L991" s="246"/>
      <c r="M991" s="250"/>
      <c r="T991" s="251"/>
      <c r="AT991" s="248" t="s">
        <v>112</v>
      </c>
      <c r="AU991" s="248" t="s">
        <v>69</v>
      </c>
      <c r="AV991" s="247" t="s">
        <v>67</v>
      </c>
      <c r="AW991" s="247" t="s">
        <v>25</v>
      </c>
      <c r="AX991" s="247" t="s">
        <v>62</v>
      </c>
      <c r="AY991" s="248" t="s">
        <v>103</v>
      </c>
    </row>
    <row r="992" spans="2:65" s="247" customFormat="1">
      <c r="B992" s="246"/>
      <c r="D992" s="140" t="s">
        <v>112</v>
      </c>
      <c r="E992" s="248" t="s">
        <v>1</v>
      </c>
      <c r="F992" s="249" t="s">
        <v>675</v>
      </c>
      <c r="H992" s="248" t="s">
        <v>1</v>
      </c>
      <c r="L992" s="246"/>
      <c r="M992" s="250"/>
      <c r="T992" s="251"/>
      <c r="AT992" s="248" t="s">
        <v>112</v>
      </c>
      <c r="AU992" s="248" t="s">
        <v>69</v>
      </c>
      <c r="AV992" s="247" t="s">
        <v>67</v>
      </c>
      <c r="AW992" s="247" t="s">
        <v>25</v>
      </c>
      <c r="AX992" s="247" t="s">
        <v>62</v>
      </c>
      <c r="AY992" s="248" t="s">
        <v>103</v>
      </c>
    </row>
    <row r="993" spans="2:51" s="247" customFormat="1">
      <c r="B993" s="246"/>
      <c r="D993" s="140" t="s">
        <v>112</v>
      </c>
      <c r="E993" s="248" t="s">
        <v>1</v>
      </c>
      <c r="F993" s="249" t="s">
        <v>676</v>
      </c>
      <c r="H993" s="248" t="s">
        <v>1</v>
      </c>
      <c r="L993" s="246"/>
      <c r="M993" s="250"/>
      <c r="T993" s="251"/>
      <c r="AT993" s="248" t="s">
        <v>112</v>
      </c>
      <c r="AU993" s="248" t="s">
        <v>69</v>
      </c>
      <c r="AV993" s="247" t="s">
        <v>67</v>
      </c>
      <c r="AW993" s="247" t="s">
        <v>25</v>
      </c>
      <c r="AX993" s="247" t="s">
        <v>62</v>
      </c>
      <c r="AY993" s="248" t="s">
        <v>103</v>
      </c>
    </row>
    <row r="994" spans="2:51" s="139" customFormat="1">
      <c r="B994" s="138"/>
      <c r="D994" s="140" t="s">
        <v>112</v>
      </c>
      <c r="E994" s="141" t="s">
        <v>1</v>
      </c>
      <c r="F994" s="142" t="s">
        <v>67</v>
      </c>
      <c r="H994" s="143">
        <v>1</v>
      </c>
      <c r="L994" s="138"/>
      <c r="M994" s="145"/>
      <c r="T994" s="147"/>
      <c r="AT994" s="141" t="s">
        <v>112</v>
      </c>
      <c r="AU994" s="141" t="s">
        <v>69</v>
      </c>
      <c r="AV994" s="139" t="s">
        <v>69</v>
      </c>
      <c r="AW994" s="139" t="s">
        <v>25</v>
      </c>
      <c r="AX994" s="139" t="s">
        <v>62</v>
      </c>
      <c r="AY994" s="141" t="s">
        <v>103</v>
      </c>
    </row>
    <row r="995" spans="2:51" s="247" customFormat="1">
      <c r="B995" s="246"/>
      <c r="D995" s="140" t="s">
        <v>112</v>
      </c>
      <c r="E995" s="248" t="s">
        <v>1</v>
      </c>
      <c r="F995" s="249" t="s">
        <v>546</v>
      </c>
      <c r="H995" s="248" t="s">
        <v>1</v>
      </c>
      <c r="L995" s="246"/>
      <c r="M995" s="250"/>
      <c r="T995" s="251"/>
      <c r="AT995" s="248" t="s">
        <v>112</v>
      </c>
      <c r="AU995" s="248" t="s">
        <v>69</v>
      </c>
      <c r="AV995" s="247" t="s">
        <v>67</v>
      </c>
      <c r="AW995" s="247" t="s">
        <v>25</v>
      </c>
      <c r="AX995" s="247" t="s">
        <v>62</v>
      </c>
      <c r="AY995" s="248" t="s">
        <v>103</v>
      </c>
    </row>
    <row r="996" spans="2:51" s="247" customFormat="1">
      <c r="B996" s="246"/>
      <c r="D996" s="140" t="s">
        <v>112</v>
      </c>
      <c r="E996" s="248" t="s">
        <v>1</v>
      </c>
      <c r="F996" s="249" t="s">
        <v>677</v>
      </c>
      <c r="H996" s="248" t="s">
        <v>1</v>
      </c>
      <c r="L996" s="246"/>
      <c r="M996" s="250"/>
      <c r="T996" s="251"/>
      <c r="AT996" s="248" t="s">
        <v>112</v>
      </c>
      <c r="AU996" s="248" t="s">
        <v>69</v>
      </c>
      <c r="AV996" s="247" t="s">
        <v>67</v>
      </c>
      <c r="AW996" s="247" t="s">
        <v>25</v>
      </c>
      <c r="AX996" s="247" t="s">
        <v>62</v>
      </c>
      <c r="AY996" s="248" t="s">
        <v>103</v>
      </c>
    </row>
    <row r="997" spans="2:51" s="247" customFormat="1">
      <c r="B997" s="246"/>
      <c r="D997" s="140" t="s">
        <v>112</v>
      </c>
      <c r="E997" s="248" t="s">
        <v>1</v>
      </c>
      <c r="F997" s="249" t="s">
        <v>678</v>
      </c>
      <c r="H997" s="248" t="s">
        <v>1</v>
      </c>
      <c r="L997" s="246"/>
      <c r="M997" s="250"/>
      <c r="T997" s="251"/>
      <c r="AT997" s="248" t="s">
        <v>112</v>
      </c>
      <c r="AU997" s="248" t="s">
        <v>69</v>
      </c>
      <c r="AV997" s="247" t="s">
        <v>67</v>
      </c>
      <c r="AW997" s="247" t="s">
        <v>25</v>
      </c>
      <c r="AX997" s="247" t="s">
        <v>62</v>
      </c>
      <c r="AY997" s="248" t="s">
        <v>103</v>
      </c>
    </row>
    <row r="998" spans="2:51" s="247" customFormat="1">
      <c r="B998" s="246"/>
      <c r="D998" s="140" t="s">
        <v>112</v>
      </c>
      <c r="E998" s="248" t="s">
        <v>1</v>
      </c>
      <c r="F998" s="249" t="s">
        <v>676</v>
      </c>
      <c r="H998" s="248" t="s">
        <v>1</v>
      </c>
      <c r="L998" s="246"/>
      <c r="M998" s="250"/>
      <c r="T998" s="251"/>
      <c r="AT998" s="248" t="s">
        <v>112</v>
      </c>
      <c r="AU998" s="248" t="s">
        <v>69</v>
      </c>
      <c r="AV998" s="247" t="s">
        <v>67</v>
      </c>
      <c r="AW998" s="247" t="s">
        <v>25</v>
      </c>
      <c r="AX998" s="247" t="s">
        <v>62</v>
      </c>
      <c r="AY998" s="248" t="s">
        <v>103</v>
      </c>
    </row>
    <row r="999" spans="2:51" s="139" customFormat="1">
      <c r="B999" s="138"/>
      <c r="D999" s="140" t="s">
        <v>112</v>
      </c>
      <c r="E999" s="141" t="s">
        <v>1</v>
      </c>
      <c r="F999" s="142" t="s">
        <v>67</v>
      </c>
      <c r="H999" s="143">
        <v>1</v>
      </c>
      <c r="L999" s="138"/>
      <c r="M999" s="145"/>
      <c r="T999" s="147"/>
      <c r="AT999" s="141" t="s">
        <v>112</v>
      </c>
      <c r="AU999" s="141" t="s">
        <v>69</v>
      </c>
      <c r="AV999" s="139" t="s">
        <v>69</v>
      </c>
      <c r="AW999" s="139" t="s">
        <v>25</v>
      </c>
      <c r="AX999" s="139" t="s">
        <v>62</v>
      </c>
      <c r="AY999" s="141" t="s">
        <v>103</v>
      </c>
    </row>
    <row r="1000" spans="2:51" s="247" customFormat="1">
      <c r="B1000" s="246"/>
      <c r="D1000" s="140" t="s">
        <v>112</v>
      </c>
      <c r="E1000" s="248" t="s">
        <v>1</v>
      </c>
      <c r="F1000" s="249" t="s">
        <v>546</v>
      </c>
      <c r="H1000" s="248" t="s">
        <v>1</v>
      </c>
      <c r="L1000" s="246"/>
      <c r="M1000" s="250"/>
      <c r="T1000" s="251"/>
      <c r="AT1000" s="248" t="s">
        <v>112</v>
      </c>
      <c r="AU1000" s="248" t="s">
        <v>69</v>
      </c>
      <c r="AV1000" s="247" t="s">
        <v>67</v>
      </c>
      <c r="AW1000" s="247" t="s">
        <v>25</v>
      </c>
      <c r="AX1000" s="247" t="s">
        <v>62</v>
      </c>
      <c r="AY1000" s="248" t="s">
        <v>103</v>
      </c>
    </row>
    <row r="1001" spans="2:51" s="247" customFormat="1">
      <c r="B1001" s="246"/>
      <c r="D1001" s="140" t="s">
        <v>112</v>
      </c>
      <c r="E1001" s="248" t="s">
        <v>1</v>
      </c>
      <c r="F1001" s="249" t="s">
        <v>677</v>
      </c>
      <c r="H1001" s="248" t="s">
        <v>1</v>
      </c>
      <c r="L1001" s="246"/>
      <c r="M1001" s="250"/>
      <c r="T1001" s="251"/>
      <c r="AT1001" s="248" t="s">
        <v>112</v>
      </c>
      <c r="AU1001" s="248" t="s">
        <v>69</v>
      </c>
      <c r="AV1001" s="247" t="s">
        <v>67</v>
      </c>
      <c r="AW1001" s="247" t="s">
        <v>25</v>
      </c>
      <c r="AX1001" s="247" t="s">
        <v>62</v>
      </c>
      <c r="AY1001" s="248" t="s">
        <v>103</v>
      </c>
    </row>
    <row r="1002" spans="2:51" s="247" customFormat="1">
      <c r="B1002" s="246"/>
      <c r="D1002" s="140" t="s">
        <v>112</v>
      </c>
      <c r="E1002" s="248" t="s">
        <v>1</v>
      </c>
      <c r="F1002" s="249" t="s">
        <v>679</v>
      </c>
      <c r="H1002" s="248" t="s">
        <v>1</v>
      </c>
      <c r="L1002" s="246"/>
      <c r="M1002" s="250"/>
      <c r="T1002" s="251"/>
      <c r="AT1002" s="248" t="s">
        <v>112</v>
      </c>
      <c r="AU1002" s="248" t="s">
        <v>69</v>
      </c>
      <c r="AV1002" s="247" t="s">
        <v>67</v>
      </c>
      <c r="AW1002" s="247" t="s">
        <v>25</v>
      </c>
      <c r="AX1002" s="247" t="s">
        <v>62</v>
      </c>
      <c r="AY1002" s="248" t="s">
        <v>103</v>
      </c>
    </row>
    <row r="1003" spans="2:51" s="247" customFormat="1">
      <c r="B1003" s="246"/>
      <c r="D1003" s="140" t="s">
        <v>112</v>
      </c>
      <c r="E1003" s="248" t="s">
        <v>1</v>
      </c>
      <c r="F1003" s="249" t="s">
        <v>676</v>
      </c>
      <c r="H1003" s="248" t="s">
        <v>1</v>
      </c>
      <c r="L1003" s="246"/>
      <c r="M1003" s="250"/>
      <c r="T1003" s="251"/>
      <c r="AT1003" s="248" t="s">
        <v>112</v>
      </c>
      <c r="AU1003" s="248" t="s">
        <v>69</v>
      </c>
      <c r="AV1003" s="247" t="s">
        <v>67</v>
      </c>
      <c r="AW1003" s="247" t="s">
        <v>25</v>
      </c>
      <c r="AX1003" s="247" t="s">
        <v>62</v>
      </c>
      <c r="AY1003" s="248" t="s">
        <v>103</v>
      </c>
    </row>
    <row r="1004" spans="2:51" s="139" customFormat="1">
      <c r="B1004" s="138"/>
      <c r="D1004" s="140" t="s">
        <v>112</v>
      </c>
      <c r="E1004" s="141" t="s">
        <v>1</v>
      </c>
      <c r="F1004" s="142" t="s">
        <v>67</v>
      </c>
      <c r="H1004" s="143">
        <v>1</v>
      </c>
      <c r="L1004" s="138"/>
      <c r="M1004" s="145"/>
      <c r="T1004" s="147"/>
      <c r="AT1004" s="141" t="s">
        <v>112</v>
      </c>
      <c r="AU1004" s="141" t="s">
        <v>69</v>
      </c>
      <c r="AV1004" s="139" t="s">
        <v>69</v>
      </c>
      <c r="AW1004" s="139" t="s">
        <v>25</v>
      </c>
      <c r="AX1004" s="139" t="s">
        <v>62</v>
      </c>
      <c r="AY1004" s="141" t="s">
        <v>103</v>
      </c>
    </row>
    <row r="1005" spans="2:51" s="247" customFormat="1">
      <c r="B1005" s="246"/>
      <c r="D1005" s="140" t="s">
        <v>112</v>
      </c>
      <c r="E1005" s="248" t="s">
        <v>1</v>
      </c>
      <c r="F1005" s="249" t="s">
        <v>680</v>
      </c>
      <c r="H1005" s="248" t="s">
        <v>1</v>
      </c>
      <c r="L1005" s="246"/>
      <c r="M1005" s="250"/>
      <c r="T1005" s="251"/>
      <c r="AT1005" s="248" t="s">
        <v>112</v>
      </c>
      <c r="AU1005" s="248" t="s">
        <v>69</v>
      </c>
      <c r="AV1005" s="247" t="s">
        <v>67</v>
      </c>
      <c r="AW1005" s="247" t="s">
        <v>25</v>
      </c>
      <c r="AX1005" s="247" t="s">
        <v>62</v>
      </c>
      <c r="AY1005" s="248" t="s">
        <v>103</v>
      </c>
    </row>
    <row r="1006" spans="2:51" s="247" customFormat="1">
      <c r="B1006" s="246"/>
      <c r="D1006" s="140" t="s">
        <v>112</v>
      </c>
      <c r="E1006" s="248" t="s">
        <v>1</v>
      </c>
      <c r="F1006" s="249" t="s">
        <v>679</v>
      </c>
      <c r="H1006" s="248" t="s">
        <v>1</v>
      </c>
      <c r="L1006" s="246"/>
      <c r="M1006" s="250"/>
      <c r="T1006" s="251"/>
      <c r="AT1006" s="248" t="s">
        <v>112</v>
      </c>
      <c r="AU1006" s="248" t="s">
        <v>69</v>
      </c>
      <c r="AV1006" s="247" t="s">
        <v>67</v>
      </c>
      <c r="AW1006" s="247" t="s">
        <v>25</v>
      </c>
      <c r="AX1006" s="247" t="s">
        <v>62</v>
      </c>
      <c r="AY1006" s="248" t="s">
        <v>103</v>
      </c>
    </row>
    <row r="1007" spans="2:51" s="247" customFormat="1">
      <c r="B1007" s="246"/>
      <c r="D1007" s="140" t="s">
        <v>112</v>
      </c>
      <c r="E1007" s="248" t="s">
        <v>1</v>
      </c>
      <c r="F1007" s="249" t="s">
        <v>676</v>
      </c>
      <c r="H1007" s="248" t="s">
        <v>1</v>
      </c>
      <c r="L1007" s="246"/>
      <c r="M1007" s="250"/>
      <c r="T1007" s="251"/>
      <c r="AT1007" s="248" t="s">
        <v>112</v>
      </c>
      <c r="AU1007" s="248" t="s">
        <v>69</v>
      </c>
      <c r="AV1007" s="247" t="s">
        <v>67</v>
      </c>
      <c r="AW1007" s="247" t="s">
        <v>25</v>
      </c>
      <c r="AX1007" s="247" t="s">
        <v>62</v>
      </c>
      <c r="AY1007" s="248" t="s">
        <v>103</v>
      </c>
    </row>
    <row r="1008" spans="2:51" s="139" customFormat="1">
      <c r="B1008" s="138"/>
      <c r="D1008" s="140" t="s">
        <v>112</v>
      </c>
      <c r="E1008" s="141" t="s">
        <v>1</v>
      </c>
      <c r="F1008" s="142" t="s">
        <v>67</v>
      </c>
      <c r="H1008" s="143">
        <v>1</v>
      </c>
      <c r="L1008" s="138"/>
      <c r="M1008" s="145"/>
      <c r="T1008" s="147"/>
      <c r="AT1008" s="141" t="s">
        <v>112</v>
      </c>
      <c r="AU1008" s="141" t="s">
        <v>69</v>
      </c>
      <c r="AV1008" s="139" t="s">
        <v>69</v>
      </c>
      <c r="AW1008" s="139" t="s">
        <v>25</v>
      </c>
      <c r="AX1008" s="139" t="s">
        <v>62</v>
      </c>
      <c r="AY1008" s="141" t="s">
        <v>103</v>
      </c>
    </row>
    <row r="1009" spans="2:65" s="247" customFormat="1">
      <c r="B1009" s="246"/>
      <c r="D1009" s="140" t="s">
        <v>112</v>
      </c>
      <c r="E1009" s="248" t="s">
        <v>1</v>
      </c>
      <c r="F1009" s="249" t="s">
        <v>677</v>
      </c>
      <c r="H1009" s="248" t="s">
        <v>1</v>
      </c>
      <c r="L1009" s="246"/>
      <c r="M1009" s="250"/>
      <c r="T1009" s="251"/>
      <c r="AT1009" s="248" t="s">
        <v>112</v>
      </c>
      <c r="AU1009" s="248" t="s">
        <v>69</v>
      </c>
      <c r="AV1009" s="247" t="s">
        <v>67</v>
      </c>
      <c r="AW1009" s="247" t="s">
        <v>25</v>
      </c>
      <c r="AX1009" s="247" t="s">
        <v>62</v>
      </c>
      <c r="AY1009" s="248" t="s">
        <v>103</v>
      </c>
    </row>
    <row r="1010" spans="2:65" s="247" customFormat="1">
      <c r="B1010" s="246"/>
      <c r="D1010" s="140" t="s">
        <v>112</v>
      </c>
      <c r="E1010" s="248" t="s">
        <v>1</v>
      </c>
      <c r="F1010" s="249" t="s">
        <v>681</v>
      </c>
      <c r="H1010" s="248" t="s">
        <v>1</v>
      </c>
      <c r="L1010" s="246"/>
      <c r="M1010" s="250"/>
      <c r="T1010" s="251"/>
      <c r="AT1010" s="248" t="s">
        <v>112</v>
      </c>
      <c r="AU1010" s="248" t="s">
        <v>69</v>
      </c>
      <c r="AV1010" s="247" t="s">
        <v>67</v>
      </c>
      <c r="AW1010" s="247" t="s">
        <v>25</v>
      </c>
      <c r="AX1010" s="247" t="s">
        <v>62</v>
      </c>
      <c r="AY1010" s="248" t="s">
        <v>103</v>
      </c>
    </row>
    <row r="1011" spans="2:65" s="139" customFormat="1">
      <c r="B1011" s="138"/>
      <c r="D1011" s="140" t="s">
        <v>112</v>
      </c>
      <c r="E1011" s="141" t="s">
        <v>1</v>
      </c>
      <c r="F1011" s="142" t="s">
        <v>67</v>
      </c>
      <c r="H1011" s="143">
        <v>1</v>
      </c>
      <c r="L1011" s="138"/>
      <c r="M1011" s="145"/>
      <c r="T1011" s="147"/>
      <c r="AT1011" s="141" t="s">
        <v>112</v>
      </c>
      <c r="AU1011" s="141" t="s">
        <v>69</v>
      </c>
      <c r="AV1011" s="139" t="s">
        <v>69</v>
      </c>
      <c r="AW1011" s="139" t="s">
        <v>25</v>
      </c>
      <c r="AX1011" s="139" t="s">
        <v>62</v>
      </c>
      <c r="AY1011" s="141" t="s">
        <v>103</v>
      </c>
    </row>
    <row r="1012" spans="2:65" s="247" customFormat="1">
      <c r="B1012" s="246"/>
      <c r="D1012" s="140" t="s">
        <v>112</v>
      </c>
      <c r="E1012" s="248" t="s">
        <v>1</v>
      </c>
      <c r="F1012" s="249" t="s">
        <v>674</v>
      </c>
      <c r="H1012" s="248" t="s">
        <v>1</v>
      </c>
      <c r="L1012" s="246"/>
      <c r="M1012" s="250"/>
      <c r="T1012" s="251"/>
      <c r="AT1012" s="248" t="s">
        <v>112</v>
      </c>
      <c r="AU1012" s="248" t="s">
        <v>69</v>
      </c>
      <c r="AV1012" s="247" t="s">
        <v>67</v>
      </c>
      <c r="AW1012" s="247" t="s">
        <v>25</v>
      </c>
      <c r="AX1012" s="247" t="s">
        <v>62</v>
      </c>
      <c r="AY1012" s="248" t="s">
        <v>103</v>
      </c>
    </row>
    <row r="1013" spans="2:65" s="247" customFormat="1">
      <c r="B1013" s="246"/>
      <c r="D1013" s="140" t="s">
        <v>112</v>
      </c>
      <c r="E1013" s="248" t="s">
        <v>1</v>
      </c>
      <c r="F1013" s="249" t="s">
        <v>682</v>
      </c>
      <c r="H1013" s="248" t="s">
        <v>1</v>
      </c>
      <c r="L1013" s="246"/>
      <c r="M1013" s="250"/>
      <c r="T1013" s="251"/>
      <c r="AT1013" s="248" t="s">
        <v>112</v>
      </c>
      <c r="AU1013" s="248" t="s">
        <v>69</v>
      </c>
      <c r="AV1013" s="247" t="s">
        <v>67</v>
      </c>
      <c r="AW1013" s="247" t="s">
        <v>25</v>
      </c>
      <c r="AX1013" s="247" t="s">
        <v>62</v>
      </c>
      <c r="AY1013" s="248" t="s">
        <v>103</v>
      </c>
    </row>
    <row r="1014" spans="2:65" s="139" customFormat="1">
      <c r="B1014" s="138"/>
      <c r="D1014" s="140" t="s">
        <v>112</v>
      </c>
      <c r="E1014" s="141" t="s">
        <v>1</v>
      </c>
      <c r="F1014" s="142" t="s">
        <v>69</v>
      </c>
      <c r="H1014" s="143">
        <v>2</v>
      </c>
      <c r="L1014" s="138"/>
      <c r="M1014" s="145"/>
      <c r="T1014" s="147"/>
      <c r="AT1014" s="141" t="s">
        <v>112</v>
      </c>
      <c r="AU1014" s="141" t="s">
        <v>69</v>
      </c>
      <c r="AV1014" s="139" t="s">
        <v>69</v>
      </c>
      <c r="AW1014" s="139" t="s">
        <v>25</v>
      </c>
      <c r="AX1014" s="139" t="s">
        <v>62</v>
      </c>
      <c r="AY1014" s="141" t="s">
        <v>103</v>
      </c>
    </row>
    <row r="1015" spans="2:65" s="253" customFormat="1">
      <c r="B1015" s="252"/>
      <c r="D1015" s="140" t="s">
        <v>112</v>
      </c>
      <c r="E1015" s="254" t="s">
        <v>1</v>
      </c>
      <c r="F1015" s="255" t="s">
        <v>439</v>
      </c>
      <c r="H1015" s="256">
        <v>7</v>
      </c>
      <c r="L1015" s="252"/>
      <c r="M1015" s="257"/>
      <c r="T1015" s="258"/>
      <c r="AT1015" s="254" t="s">
        <v>112</v>
      </c>
      <c r="AU1015" s="254" t="s">
        <v>69</v>
      </c>
      <c r="AV1015" s="253" t="s">
        <v>110</v>
      </c>
      <c r="AW1015" s="253" t="s">
        <v>25</v>
      </c>
      <c r="AX1015" s="253" t="s">
        <v>67</v>
      </c>
      <c r="AY1015" s="254" t="s">
        <v>103</v>
      </c>
    </row>
    <row r="1016" spans="2:65" s="186" customFormat="1" ht="16.5" customHeight="1">
      <c r="B1016" s="185"/>
      <c r="C1016" s="266" t="s">
        <v>278</v>
      </c>
      <c r="D1016" s="266" t="s">
        <v>174</v>
      </c>
      <c r="E1016" s="267" t="s">
        <v>683</v>
      </c>
      <c r="F1016" s="268" t="s">
        <v>684</v>
      </c>
      <c r="G1016" s="269" t="s">
        <v>182</v>
      </c>
      <c r="H1016" s="270">
        <v>1</v>
      </c>
      <c r="I1016" s="173"/>
      <c r="J1016" s="271">
        <f>ROUND(I1016*H1016,2)</f>
        <v>0</v>
      </c>
      <c r="K1016" s="268" t="s">
        <v>625</v>
      </c>
      <c r="L1016" s="272"/>
      <c r="M1016" s="273" t="s">
        <v>1</v>
      </c>
      <c r="N1016" s="274" t="s">
        <v>33</v>
      </c>
      <c r="O1016" s="238">
        <v>0</v>
      </c>
      <c r="P1016" s="238">
        <f>O1016*H1016</f>
        <v>0</v>
      </c>
      <c r="Q1016" s="238">
        <v>0.87</v>
      </c>
      <c r="R1016" s="238">
        <f>Q1016*H1016</f>
        <v>0.87</v>
      </c>
      <c r="S1016" s="238">
        <v>0</v>
      </c>
      <c r="T1016" s="239">
        <f>S1016*H1016</f>
        <v>0</v>
      </c>
      <c r="AR1016" s="240" t="s">
        <v>145</v>
      </c>
      <c r="AT1016" s="240" t="s">
        <v>174</v>
      </c>
      <c r="AU1016" s="240" t="s">
        <v>69</v>
      </c>
      <c r="AY1016" s="182" t="s">
        <v>103</v>
      </c>
      <c r="BE1016" s="241">
        <f>IF(N1016="základní",J1016,0)</f>
        <v>0</v>
      </c>
      <c r="BF1016" s="241">
        <f>IF(N1016="snížená",J1016,0)</f>
        <v>0</v>
      </c>
      <c r="BG1016" s="241">
        <f>IF(N1016="zákl. přenesená",J1016,0)</f>
        <v>0</v>
      </c>
      <c r="BH1016" s="241">
        <f>IF(N1016="sníž. přenesená",J1016,0)</f>
        <v>0</v>
      </c>
      <c r="BI1016" s="241">
        <f>IF(N1016="nulová",J1016,0)</f>
        <v>0</v>
      </c>
      <c r="BJ1016" s="182" t="s">
        <v>67</v>
      </c>
      <c r="BK1016" s="241">
        <f>ROUND(I1016*H1016,2)</f>
        <v>0</v>
      </c>
      <c r="BL1016" s="182" t="s">
        <v>110</v>
      </c>
      <c r="BM1016" s="240" t="s">
        <v>685</v>
      </c>
    </row>
    <row r="1017" spans="2:65" s="186" customFormat="1">
      <c r="B1017" s="185"/>
      <c r="D1017" s="140" t="s">
        <v>430</v>
      </c>
      <c r="F1017" s="242" t="s">
        <v>686</v>
      </c>
      <c r="L1017" s="185"/>
      <c r="M1017" s="243"/>
      <c r="T1017" s="244"/>
      <c r="AT1017" s="182" t="s">
        <v>430</v>
      </c>
      <c r="AU1017" s="182" t="s">
        <v>69</v>
      </c>
    </row>
    <row r="1018" spans="2:65" s="247" customFormat="1">
      <c r="B1018" s="246"/>
      <c r="D1018" s="140" t="s">
        <v>112</v>
      </c>
      <c r="E1018" s="248" t="s">
        <v>1</v>
      </c>
      <c r="F1018" s="249" t="s">
        <v>434</v>
      </c>
      <c r="H1018" s="248" t="s">
        <v>1</v>
      </c>
      <c r="L1018" s="246"/>
      <c r="M1018" s="250"/>
      <c r="T1018" s="251"/>
      <c r="AT1018" s="248" t="s">
        <v>112</v>
      </c>
      <c r="AU1018" s="248" t="s">
        <v>69</v>
      </c>
      <c r="AV1018" s="247" t="s">
        <v>67</v>
      </c>
      <c r="AW1018" s="247" t="s">
        <v>25</v>
      </c>
      <c r="AX1018" s="247" t="s">
        <v>62</v>
      </c>
      <c r="AY1018" s="248" t="s">
        <v>103</v>
      </c>
    </row>
    <row r="1019" spans="2:65" s="247" customFormat="1">
      <c r="B1019" s="246"/>
      <c r="D1019" s="140" t="s">
        <v>112</v>
      </c>
      <c r="E1019" s="248" t="s">
        <v>1</v>
      </c>
      <c r="F1019" s="249" t="s">
        <v>435</v>
      </c>
      <c r="H1019" s="248" t="s">
        <v>1</v>
      </c>
      <c r="L1019" s="246"/>
      <c r="M1019" s="250"/>
      <c r="T1019" s="251"/>
      <c r="AT1019" s="248" t="s">
        <v>112</v>
      </c>
      <c r="AU1019" s="248" t="s">
        <v>69</v>
      </c>
      <c r="AV1019" s="247" t="s">
        <v>67</v>
      </c>
      <c r="AW1019" s="247" t="s">
        <v>25</v>
      </c>
      <c r="AX1019" s="247" t="s">
        <v>62</v>
      </c>
      <c r="AY1019" s="248" t="s">
        <v>103</v>
      </c>
    </row>
    <row r="1020" spans="2:65" s="247" customFormat="1">
      <c r="B1020" s="246"/>
      <c r="D1020" s="140" t="s">
        <v>112</v>
      </c>
      <c r="E1020" s="248" t="s">
        <v>1</v>
      </c>
      <c r="F1020" s="249" t="s">
        <v>436</v>
      </c>
      <c r="H1020" s="248" t="s">
        <v>1</v>
      </c>
      <c r="L1020" s="246"/>
      <c r="M1020" s="250"/>
      <c r="T1020" s="251"/>
      <c r="AT1020" s="248" t="s">
        <v>112</v>
      </c>
      <c r="AU1020" s="248" t="s">
        <v>69</v>
      </c>
      <c r="AV1020" s="247" t="s">
        <v>67</v>
      </c>
      <c r="AW1020" s="247" t="s">
        <v>25</v>
      </c>
      <c r="AX1020" s="247" t="s">
        <v>62</v>
      </c>
      <c r="AY1020" s="248" t="s">
        <v>103</v>
      </c>
    </row>
    <row r="1021" spans="2:65" s="247" customFormat="1">
      <c r="B1021" s="246"/>
      <c r="D1021" s="140" t="s">
        <v>112</v>
      </c>
      <c r="E1021" s="248" t="s">
        <v>1</v>
      </c>
      <c r="F1021" s="249" t="s">
        <v>673</v>
      </c>
      <c r="H1021" s="248" t="s">
        <v>1</v>
      </c>
      <c r="L1021" s="246"/>
      <c r="M1021" s="250"/>
      <c r="T1021" s="251"/>
      <c r="AT1021" s="248" t="s">
        <v>112</v>
      </c>
      <c r="AU1021" s="248" t="s">
        <v>69</v>
      </c>
      <c r="AV1021" s="247" t="s">
        <v>67</v>
      </c>
      <c r="AW1021" s="247" t="s">
        <v>25</v>
      </c>
      <c r="AX1021" s="247" t="s">
        <v>62</v>
      </c>
      <c r="AY1021" s="248" t="s">
        <v>103</v>
      </c>
    </row>
    <row r="1022" spans="2:65" s="247" customFormat="1">
      <c r="B1022" s="246"/>
      <c r="D1022" s="140" t="s">
        <v>112</v>
      </c>
      <c r="E1022" s="248" t="s">
        <v>1</v>
      </c>
      <c r="F1022" s="249" t="s">
        <v>674</v>
      </c>
      <c r="H1022" s="248" t="s">
        <v>1</v>
      </c>
      <c r="L1022" s="246"/>
      <c r="M1022" s="250"/>
      <c r="T1022" s="251"/>
      <c r="AT1022" s="248" t="s">
        <v>112</v>
      </c>
      <c r="AU1022" s="248" t="s">
        <v>69</v>
      </c>
      <c r="AV1022" s="247" t="s">
        <v>67</v>
      </c>
      <c r="AW1022" s="247" t="s">
        <v>25</v>
      </c>
      <c r="AX1022" s="247" t="s">
        <v>62</v>
      </c>
      <c r="AY1022" s="248" t="s">
        <v>103</v>
      </c>
    </row>
    <row r="1023" spans="2:65" s="247" customFormat="1">
      <c r="B1023" s="246"/>
      <c r="D1023" s="140" t="s">
        <v>112</v>
      </c>
      <c r="E1023" s="248" t="s">
        <v>1</v>
      </c>
      <c r="F1023" s="249" t="s">
        <v>675</v>
      </c>
      <c r="H1023" s="248" t="s">
        <v>1</v>
      </c>
      <c r="L1023" s="246"/>
      <c r="M1023" s="250"/>
      <c r="T1023" s="251"/>
      <c r="AT1023" s="248" t="s">
        <v>112</v>
      </c>
      <c r="AU1023" s="248" t="s">
        <v>69</v>
      </c>
      <c r="AV1023" s="247" t="s">
        <v>67</v>
      </c>
      <c r="AW1023" s="247" t="s">
        <v>25</v>
      </c>
      <c r="AX1023" s="247" t="s">
        <v>62</v>
      </c>
      <c r="AY1023" s="248" t="s">
        <v>103</v>
      </c>
    </row>
    <row r="1024" spans="2:65" s="247" customFormat="1">
      <c r="B1024" s="246"/>
      <c r="D1024" s="140" t="s">
        <v>112</v>
      </c>
      <c r="E1024" s="248" t="s">
        <v>1</v>
      </c>
      <c r="F1024" s="249" t="s">
        <v>676</v>
      </c>
      <c r="H1024" s="248" t="s">
        <v>1</v>
      </c>
      <c r="L1024" s="246"/>
      <c r="M1024" s="250"/>
      <c r="T1024" s="251"/>
      <c r="AT1024" s="248" t="s">
        <v>112</v>
      </c>
      <c r="AU1024" s="248" t="s">
        <v>69</v>
      </c>
      <c r="AV1024" s="247" t="s">
        <v>67</v>
      </c>
      <c r="AW1024" s="247" t="s">
        <v>25</v>
      </c>
      <c r="AX1024" s="247" t="s">
        <v>62</v>
      </c>
      <c r="AY1024" s="248" t="s">
        <v>103</v>
      </c>
    </row>
    <row r="1025" spans="2:65" s="139" customFormat="1">
      <c r="B1025" s="138"/>
      <c r="D1025" s="140" t="s">
        <v>112</v>
      </c>
      <c r="E1025" s="141" t="s">
        <v>1</v>
      </c>
      <c r="F1025" s="142" t="s">
        <v>67</v>
      </c>
      <c r="H1025" s="143">
        <v>1</v>
      </c>
      <c r="L1025" s="138"/>
      <c r="M1025" s="145"/>
      <c r="T1025" s="147"/>
      <c r="AT1025" s="141" t="s">
        <v>112</v>
      </c>
      <c r="AU1025" s="141" t="s">
        <v>69</v>
      </c>
      <c r="AV1025" s="139" t="s">
        <v>69</v>
      </c>
      <c r="AW1025" s="139" t="s">
        <v>25</v>
      </c>
      <c r="AX1025" s="139" t="s">
        <v>62</v>
      </c>
      <c r="AY1025" s="141" t="s">
        <v>103</v>
      </c>
    </row>
    <row r="1026" spans="2:65" s="253" customFormat="1">
      <c r="B1026" s="252"/>
      <c r="D1026" s="140" t="s">
        <v>112</v>
      </c>
      <c r="E1026" s="254" t="s">
        <v>1</v>
      </c>
      <c r="F1026" s="255" t="s">
        <v>439</v>
      </c>
      <c r="H1026" s="256">
        <v>1</v>
      </c>
      <c r="L1026" s="252"/>
      <c r="M1026" s="257"/>
      <c r="T1026" s="258"/>
      <c r="AT1026" s="254" t="s">
        <v>112</v>
      </c>
      <c r="AU1026" s="254" t="s">
        <v>69</v>
      </c>
      <c r="AV1026" s="253" t="s">
        <v>110</v>
      </c>
      <c r="AW1026" s="253" t="s">
        <v>25</v>
      </c>
      <c r="AX1026" s="253" t="s">
        <v>67</v>
      </c>
      <c r="AY1026" s="254" t="s">
        <v>103</v>
      </c>
    </row>
    <row r="1027" spans="2:65" s="186" customFormat="1" ht="16.5" customHeight="1">
      <c r="B1027" s="185"/>
      <c r="C1027" s="266" t="s">
        <v>282</v>
      </c>
      <c r="D1027" s="266" t="s">
        <v>174</v>
      </c>
      <c r="E1027" s="267" t="s">
        <v>687</v>
      </c>
      <c r="F1027" s="268" t="s">
        <v>688</v>
      </c>
      <c r="G1027" s="269" t="s">
        <v>182</v>
      </c>
      <c r="H1027" s="270">
        <v>1</v>
      </c>
      <c r="I1027" s="173"/>
      <c r="J1027" s="271">
        <f>ROUND(I1027*H1027,2)</f>
        <v>0</v>
      </c>
      <c r="K1027" s="268" t="s">
        <v>428</v>
      </c>
      <c r="L1027" s="272"/>
      <c r="M1027" s="273" t="s">
        <v>1</v>
      </c>
      <c r="N1027" s="274" t="s">
        <v>33</v>
      </c>
      <c r="O1027" s="238">
        <v>0</v>
      </c>
      <c r="P1027" s="238">
        <f>O1027*H1027</f>
        <v>0</v>
      </c>
      <c r="Q1027" s="238">
        <v>0.26200000000000001</v>
      </c>
      <c r="R1027" s="238">
        <f>Q1027*H1027</f>
        <v>0.26200000000000001</v>
      </c>
      <c r="S1027" s="238">
        <v>0</v>
      </c>
      <c r="T1027" s="239">
        <f>S1027*H1027</f>
        <v>0</v>
      </c>
      <c r="AR1027" s="240" t="s">
        <v>145</v>
      </c>
      <c r="AT1027" s="240" t="s">
        <v>174</v>
      </c>
      <c r="AU1027" s="240" t="s">
        <v>69</v>
      </c>
      <c r="AY1027" s="182" t="s">
        <v>103</v>
      </c>
      <c r="BE1027" s="241">
        <f>IF(N1027="základní",J1027,0)</f>
        <v>0</v>
      </c>
      <c r="BF1027" s="241">
        <f>IF(N1027="snížená",J1027,0)</f>
        <v>0</v>
      </c>
      <c r="BG1027" s="241">
        <f>IF(N1027="zákl. přenesená",J1027,0)</f>
        <v>0</v>
      </c>
      <c r="BH1027" s="241">
        <f>IF(N1027="sníž. přenesená",J1027,0)</f>
        <v>0</v>
      </c>
      <c r="BI1027" s="241">
        <f>IF(N1027="nulová",J1027,0)</f>
        <v>0</v>
      </c>
      <c r="BJ1027" s="182" t="s">
        <v>67</v>
      </c>
      <c r="BK1027" s="241">
        <f>ROUND(I1027*H1027,2)</f>
        <v>0</v>
      </c>
      <c r="BL1027" s="182" t="s">
        <v>110</v>
      </c>
      <c r="BM1027" s="240" t="s">
        <v>689</v>
      </c>
    </row>
    <row r="1028" spans="2:65" s="186" customFormat="1">
      <c r="B1028" s="185"/>
      <c r="D1028" s="140" t="s">
        <v>430</v>
      </c>
      <c r="F1028" s="242" t="s">
        <v>688</v>
      </c>
      <c r="L1028" s="185"/>
      <c r="M1028" s="243"/>
      <c r="T1028" s="244"/>
      <c r="AT1028" s="182" t="s">
        <v>430</v>
      </c>
      <c r="AU1028" s="182" t="s">
        <v>69</v>
      </c>
    </row>
    <row r="1029" spans="2:65" s="247" customFormat="1">
      <c r="B1029" s="246"/>
      <c r="D1029" s="140" t="s">
        <v>112</v>
      </c>
      <c r="E1029" s="248" t="s">
        <v>1</v>
      </c>
      <c r="F1029" s="249" t="s">
        <v>434</v>
      </c>
      <c r="H1029" s="248" t="s">
        <v>1</v>
      </c>
      <c r="L1029" s="246"/>
      <c r="M1029" s="250"/>
      <c r="T1029" s="251"/>
      <c r="AT1029" s="248" t="s">
        <v>112</v>
      </c>
      <c r="AU1029" s="248" t="s">
        <v>69</v>
      </c>
      <c r="AV1029" s="247" t="s">
        <v>67</v>
      </c>
      <c r="AW1029" s="247" t="s">
        <v>25</v>
      </c>
      <c r="AX1029" s="247" t="s">
        <v>62</v>
      </c>
      <c r="AY1029" s="248" t="s">
        <v>103</v>
      </c>
    </row>
    <row r="1030" spans="2:65" s="247" customFormat="1">
      <c r="B1030" s="246"/>
      <c r="D1030" s="140" t="s">
        <v>112</v>
      </c>
      <c r="E1030" s="248" t="s">
        <v>1</v>
      </c>
      <c r="F1030" s="249" t="s">
        <v>435</v>
      </c>
      <c r="H1030" s="248" t="s">
        <v>1</v>
      </c>
      <c r="L1030" s="246"/>
      <c r="M1030" s="250"/>
      <c r="T1030" s="251"/>
      <c r="AT1030" s="248" t="s">
        <v>112</v>
      </c>
      <c r="AU1030" s="248" t="s">
        <v>69</v>
      </c>
      <c r="AV1030" s="247" t="s">
        <v>67</v>
      </c>
      <c r="AW1030" s="247" t="s">
        <v>25</v>
      </c>
      <c r="AX1030" s="247" t="s">
        <v>62</v>
      </c>
      <c r="AY1030" s="248" t="s">
        <v>103</v>
      </c>
    </row>
    <row r="1031" spans="2:65" s="247" customFormat="1">
      <c r="B1031" s="246"/>
      <c r="D1031" s="140" t="s">
        <v>112</v>
      </c>
      <c r="E1031" s="248" t="s">
        <v>1</v>
      </c>
      <c r="F1031" s="249" t="s">
        <v>436</v>
      </c>
      <c r="H1031" s="248" t="s">
        <v>1</v>
      </c>
      <c r="L1031" s="246"/>
      <c r="M1031" s="250"/>
      <c r="T1031" s="251"/>
      <c r="AT1031" s="248" t="s">
        <v>112</v>
      </c>
      <c r="AU1031" s="248" t="s">
        <v>69</v>
      </c>
      <c r="AV1031" s="247" t="s">
        <v>67</v>
      </c>
      <c r="AW1031" s="247" t="s">
        <v>25</v>
      </c>
      <c r="AX1031" s="247" t="s">
        <v>62</v>
      </c>
      <c r="AY1031" s="248" t="s">
        <v>103</v>
      </c>
    </row>
    <row r="1032" spans="2:65" s="247" customFormat="1">
      <c r="B1032" s="246"/>
      <c r="D1032" s="140" t="s">
        <v>112</v>
      </c>
      <c r="E1032" s="248" t="s">
        <v>1</v>
      </c>
      <c r="F1032" s="249" t="s">
        <v>546</v>
      </c>
      <c r="H1032" s="248" t="s">
        <v>1</v>
      </c>
      <c r="L1032" s="246"/>
      <c r="M1032" s="250"/>
      <c r="T1032" s="251"/>
      <c r="AT1032" s="248" t="s">
        <v>112</v>
      </c>
      <c r="AU1032" s="248" t="s">
        <v>69</v>
      </c>
      <c r="AV1032" s="247" t="s">
        <v>67</v>
      </c>
      <c r="AW1032" s="247" t="s">
        <v>25</v>
      </c>
      <c r="AX1032" s="247" t="s">
        <v>62</v>
      </c>
      <c r="AY1032" s="248" t="s">
        <v>103</v>
      </c>
    </row>
    <row r="1033" spans="2:65" s="247" customFormat="1">
      <c r="B1033" s="246"/>
      <c r="D1033" s="140" t="s">
        <v>112</v>
      </c>
      <c r="E1033" s="248" t="s">
        <v>1</v>
      </c>
      <c r="F1033" s="249" t="s">
        <v>677</v>
      </c>
      <c r="H1033" s="248" t="s">
        <v>1</v>
      </c>
      <c r="L1033" s="246"/>
      <c r="M1033" s="250"/>
      <c r="T1033" s="251"/>
      <c r="AT1033" s="248" t="s">
        <v>112</v>
      </c>
      <c r="AU1033" s="248" t="s">
        <v>69</v>
      </c>
      <c r="AV1033" s="247" t="s">
        <v>67</v>
      </c>
      <c r="AW1033" s="247" t="s">
        <v>25</v>
      </c>
      <c r="AX1033" s="247" t="s">
        <v>62</v>
      </c>
      <c r="AY1033" s="248" t="s">
        <v>103</v>
      </c>
    </row>
    <row r="1034" spans="2:65" s="247" customFormat="1">
      <c r="B1034" s="246"/>
      <c r="D1034" s="140" t="s">
        <v>112</v>
      </c>
      <c r="E1034" s="248" t="s">
        <v>1</v>
      </c>
      <c r="F1034" s="249" t="s">
        <v>678</v>
      </c>
      <c r="H1034" s="248" t="s">
        <v>1</v>
      </c>
      <c r="L1034" s="246"/>
      <c r="M1034" s="250"/>
      <c r="T1034" s="251"/>
      <c r="AT1034" s="248" t="s">
        <v>112</v>
      </c>
      <c r="AU1034" s="248" t="s">
        <v>69</v>
      </c>
      <c r="AV1034" s="247" t="s">
        <v>67</v>
      </c>
      <c r="AW1034" s="247" t="s">
        <v>25</v>
      </c>
      <c r="AX1034" s="247" t="s">
        <v>62</v>
      </c>
      <c r="AY1034" s="248" t="s">
        <v>103</v>
      </c>
    </row>
    <row r="1035" spans="2:65" s="247" customFormat="1">
      <c r="B1035" s="246"/>
      <c r="D1035" s="140" t="s">
        <v>112</v>
      </c>
      <c r="E1035" s="248" t="s">
        <v>1</v>
      </c>
      <c r="F1035" s="249" t="s">
        <v>676</v>
      </c>
      <c r="H1035" s="248" t="s">
        <v>1</v>
      </c>
      <c r="L1035" s="246"/>
      <c r="M1035" s="250"/>
      <c r="T1035" s="251"/>
      <c r="AT1035" s="248" t="s">
        <v>112</v>
      </c>
      <c r="AU1035" s="248" t="s">
        <v>69</v>
      </c>
      <c r="AV1035" s="247" t="s">
        <v>67</v>
      </c>
      <c r="AW1035" s="247" t="s">
        <v>25</v>
      </c>
      <c r="AX1035" s="247" t="s">
        <v>62</v>
      </c>
      <c r="AY1035" s="248" t="s">
        <v>103</v>
      </c>
    </row>
    <row r="1036" spans="2:65" s="139" customFormat="1">
      <c r="B1036" s="138"/>
      <c r="D1036" s="140" t="s">
        <v>112</v>
      </c>
      <c r="E1036" s="141" t="s">
        <v>1</v>
      </c>
      <c r="F1036" s="142" t="s">
        <v>67</v>
      </c>
      <c r="H1036" s="143">
        <v>1</v>
      </c>
      <c r="L1036" s="138"/>
      <c r="M1036" s="145"/>
      <c r="T1036" s="147"/>
      <c r="AT1036" s="141" t="s">
        <v>112</v>
      </c>
      <c r="AU1036" s="141" t="s">
        <v>69</v>
      </c>
      <c r="AV1036" s="139" t="s">
        <v>69</v>
      </c>
      <c r="AW1036" s="139" t="s">
        <v>25</v>
      </c>
      <c r="AX1036" s="139" t="s">
        <v>62</v>
      </c>
      <c r="AY1036" s="141" t="s">
        <v>103</v>
      </c>
    </row>
    <row r="1037" spans="2:65" s="253" customFormat="1">
      <c r="B1037" s="252"/>
      <c r="D1037" s="140" t="s">
        <v>112</v>
      </c>
      <c r="E1037" s="254" t="s">
        <v>1</v>
      </c>
      <c r="F1037" s="255" t="s">
        <v>439</v>
      </c>
      <c r="H1037" s="256">
        <v>1</v>
      </c>
      <c r="L1037" s="252"/>
      <c r="M1037" s="257"/>
      <c r="T1037" s="258"/>
      <c r="AT1037" s="254" t="s">
        <v>112</v>
      </c>
      <c r="AU1037" s="254" t="s">
        <v>69</v>
      </c>
      <c r="AV1037" s="253" t="s">
        <v>110</v>
      </c>
      <c r="AW1037" s="253" t="s">
        <v>25</v>
      </c>
      <c r="AX1037" s="253" t="s">
        <v>67</v>
      </c>
      <c r="AY1037" s="254" t="s">
        <v>103</v>
      </c>
    </row>
    <row r="1038" spans="2:65" s="186" customFormat="1" ht="16.5" customHeight="1">
      <c r="B1038" s="185"/>
      <c r="C1038" s="266" t="s">
        <v>286</v>
      </c>
      <c r="D1038" s="266" t="s">
        <v>174</v>
      </c>
      <c r="E1038" s="267" t="s">
        <v>690</v>
      </c>
      <c r="F1038" s="268" t="s">
        <v>691</v>
      </c>
      <c r="G1038" s="269" t="s">
        <v>182</v>
      </c>
      <c r="H1038" s="270">
        <v>2</v>
      </c>
      <c r="I1038" s="173"/>
      <c r="J1038" s="271">
        <f>ROUND(I1038*H1038,2)</f>
        <v>0</v>
      </c>
      <c r="K1038" s="268" t="s">
        <v>428</v>
      </c>
      <c r="L1038" s="272"/>
      <c r="M1038" s="273" t="s">
        <v>1</v>
      </c>
      <c r="N1038" s="274" t="s">
        <v>33</v>
      </c>
      <c r="O1038" s="238">
        <v>0</v>
      </c>
      <c r="P1038" s="238">
        <f>O1038*H1038</f>
        <v>0</v>
      </c>
      <c r="Q1038" s="238">
        <v>1.054</v>
      </c>
      <c r="R1038" s="238">
        <f>Q1038*H1038</f>
        <v>2.1080000000000001</v>
      </c>
      <c r="S1038" s="238">
        <v>0</v>
      </c>
      <c r="T1038" s="239">
        <f>S1038*H1038</f>
        <v>0</v>
      </c>
      <c r="AR1038" s="240" t="s">
        <v>145</v>
      </c>
      <c r="AT1038" s="240" t="s">
        <v>174</v>
      </c>
      <c r="AU1038" s="240" t="s">
        <v>69</v>
      </c>
      <c r="AY1038" s="182" t="s">
        <v>103</v>
      </c>
      <c r="BE1038" s="241">
        <f>IF(N1038="základní",J1038,0)</f>
        <v>0</v>
      </c>
      <c r="BF1038" s="241">
        <f>IF(N1038="snížená",J1038,0)</f>
        <v>0</v>
      </c>
      <c r="BG1038" s="241">
        <f>IF(N1038="zákl. přenesená",J1038,0)</f>
        <v>0</v>
      </c>
      <c r="BH1038" s="241">
        <f>IF(N1038="sníž. přenesená",J1038,0)</f>
        <v>0</v>
      </c>
      <c r="BI1038" s="241">
        <f>IF(N1038="nulová",J1038,0)</f>
        <v>0</v>
      </c>
      <c r="BJ1038" s="182" t="s">
        <v>67</v>
      </c>
      <c r="BK1038" s="241">
        <f>ROUND(I1038*H1038,2)</f>
        <v>0</v>
      </c>
      <c r="BL1038" s="182" t="s">
        <v>110</v>
      </c>
      <c r="BM1038" s="240" t="s">
        <v>692</v>
      </c>
    </row>
    <row r="1039" spans="2:65" s="186" customFormat="1">
      <c r="B1039" s="185"/>
      <c r="D1039" s="140" t="s">
        <v>430</v>
      </c>
      <c r="F1039" s="242" t="s">
        <v>691</v>
      </c>
      <c r="L1039" s="185"/>
      <c r="M1039" s="243"/>
      <c r="T1039" s="244"/>
      <c r="AT1039" s="182" t="s">
        <v>430</v>
      </c>
      <c r="AU1039" s="182" t="s">
        <v>69</v>
      </c>
    </row>
    <row r="1040" spans="2:65" s="247" customFormat="1">
      <c r="B1040" s="246"/>
      <c r="D1040" s="140" t="s">
        <v>112</v>
      </c>
      <c r="E1040" s="248" t="s">
        <v>1</v>
      </c>
      <c r="F1040" s="249" t="s">
        <v>434</v>
      </c>
      <c r="H1040" s="248" t="s">
        <v>1</v>
      </c>
      <c r="L1040" s="246"/>
      <c r="M1040" s="250"/>
      <c r="T1040" s="251"/>
      <c r="AT1040" s="248" t="s">
        <v>112</v>
      </c>
      <c r="AU1040" s="248" t="s">
        <v>69</v>
      </c>
      <c r="AV1040" s="247" t="s">
        <v>67</v>
      </c>
      <c r="AW1040" s="247" t="s">
        <v>25</v>
      </c>
      <c r="AX1040" s="247" t="s">
        <v>62</v>
      </c>
      <c r="AY1040" s="248" t="s">
        <v>103</v>
      </c>
    </row>
    <row r="1041" spans="2:65" s="247" customFormat="1">
      <c r="B1041" s="246"/>
      <c r="D1041" s="140" t="s">
        <v>112</v>
      </c>
      <c r="E1041" s="248" t="s">
        <v>1</v>
      </c>
      <c r="F1041" s="249" t="s">
        <v>435</v>
      </c>
      <c r="H1041" s="248" t="s">
        <v>1</v>
      </c>
      <c r="L1041" s="246"/>
      <c r="M1041" s="250"/>
      <c r="T1041" s="251"/>
      <c r="AT1041" s="248" t="s">
        <v>112</v>
      </c>
      <c r="AU1041" s="248" t="s">
        <v>69</v>
      </c>
      <c r="AV1041" s="247" t="s">
        <v>67</v>
      </c>
      <c r="AW1041" s="247" t="s">
        <v>25</v>
      </c>
      <c r="AX1041" s="247" t="s">
        <v>62</v>
      </c>
      <c r="AY1041" s="248" t="s">
        <v>103</v>
      </c>
    </row>
    <row r="1042" spans="2:65" s="247" customFormat="1">
      <c r="B1042" s="246"/>
      <c r="D1042" s="140" t="s">
        <v>112</v>
      </c>
      <c r="E1042" s="248" t="s">
        <v>1</v>
      </c>
      <c r="F1042" s="249" t="s">
        <v>436</v>
      </c>
      <c r="H1042" s="248" t="s">
        <v>1</v>
      </c>
      <c r="L1042" s="246"/>
      <c r="M1042" s="250"/>
      <c r="T1042" s="251"/>
      <c r="AT1042" s="248" t="s">
        <v>112</v>
      </c>
      <c r="AU1042" s="248" t="s">
        <v>69</v>
      </c>
      <c r="AV1042" s="247" t="s">
        <v>67</v>
      </c>
      <c r="AW1042" s="247" t="s">
        <v>25</v>
      </c>
      <c r="AX1042" s="247" t="s">
        <v>62</v>
      </c>
      <c r="AY1042" s="248" t="s">
        <v>103</v>
      </c>
    </row>
    <row r="1043" spans="2:65" s="247" customFormat="1">
      <c r="B1043" s="246"/>
      <c r="D1043" s="140" t="s">
        <v>112</v>
      </c>
      <c r="E1043" s="248" t="s">
        <v>1</v>
      </c>
      <c r="F1043" s="249" t="s">
        <v>546</v>
      </c>
      <c r="H1043" s="248" t="s">
        <v>1</v>
      </c>
      <c r="L1043" s="246"/>
      <c r="M1043" s="250"/>
      <c r="T1043" s="251"/>
      <c r="AT1043" s="248" t="s">
        <v>112</v>
      </c>
      <c r="AU1043" s="248" t="s">
        <v>69</v>
      </c>
      <c r="AV1043" s="247" t="s">
        <v>67</v>
      </c>
      <c r="AW1043" s="247" t="s">
        <v>25</v>
      </c>
      <c r="AX1043" s="247" t="s">
        <v>62</v>
      </c>
      <c r="AY1043" s="248" t="s">
        <v>103</v>
      </c>
    </row>
    <row r="1044" spans="2:65" s="247" customFormat="1">
      <c r="B1044" s="246"/>
      <c r="D1044" s="140" t="s">
        <v>112</v>
      </c>
      <c r="E1044" s="248" t="s">
        <v>1</v>
      </c>
      <c r="F1044" s="249" t="s">
        <v>677</v>
      </c>
      <c r="H1044" s="248" t="s">
        <v>1</v>
      </c>
      <c r="L1044" s="246"/>
      <c r="M1044" s="250"/>
      <c r="T1044" s="251"/>
      <c r="AT1044" s="248" t="s">
        <v>112</v>
      </c>
      <c r="AU1044" s="248" t="s">
        <v>69</v>
      </c>
      <c r="AV1044" s="247" t="s">
        <v>67</v>
      </c>
      <c r="AW1044" s="247" t="s">
        <v>25</v>
      </c>
      <c r="AX1044" s="247" t="s">
        <v>62</v>
      </c>
      <c r="AY1044" s="248" t="s">
        <v>103</v>
      </c>
    </row>
    <row r="1045" spans="2:65" s="247" customFormat="1">
      <c r="B1045" s="246"/>
      <c r="D1045" s="140" t="s">
        <v>112</v>
      </c>
      <c r="E1045" s="248" t="s">
        <v>1</v>
      </c>
      <c r="F1045" s="249" t="s">
        <v>679</v>
      </c>
      <c r="H1045" s="248" t="s">
        <v>1</v>
      </c>
      <c r="L1045" s="246"/>
      <c r="M1045" s="250"/>
      <c r="T1045" s="251"/>
      <c r="AT1045" s="248" t="s">
        <v>112</v>
      </c>
      <c r="AU1045" s="248" t="s">
        <v>69</v>
      </c>
      <c r="AV1045" s="247" t="s">
        <v>67</v>
      </c>
      <c r="AW1045" s="247" t="s">
        <v>25</v>
      </c>
      <c r="AX1045" s="247" t="s">
        <v>62</v>
      </c>
      <c r="AY1045" s="248" t="s">
        <v>103</v>
      </c>
    </row>
    <row r="1046" spans="2:65" s="247" customFormat="1">
      <c r="B1046" s="246"/>
      <c r="D1046" s="140" t="s">
        <v>112</v>
      </c>
      <c r="E1046" s="248" t="s">
        <v>1</v>
      </c>
      <c r="F1046" s="249" t="s">
        <v>676</v>
      </c>
      <c r="H1046" s="248" t="s">
        <v>1</v>
      </c>
      <c r="L1046" s="246"/>
      <c r="M1046" s="250"/>
      <c r="T1046" s="251"/>
      <c r="AT1046" s="248" t="s">
        <v>112</v>
      </c>
      <c r="AU1046" s="248" t="s">
        <v>69</v>
      </c>
      <c r="AV1046" s="247" t="s">
        <v>67</v>
      </c>
      <c r="AW1046" s="247" t="s">
        <v>25</v>
      </c>
      <c r="AX1046" s="247" t="s">
        <v>62</v>
      </c>
      <c r="AY1046" s="248" t="s">
        <v>103</v>
      </c>
    </row>
    <row r="1047" spans="2:65" s="139" customFormat="1">
      <c r="B1047" s="138"/>
      <c r="D1047" s="140" t="s">
        <v>112</v>
      </c>
      <c r="E1047" s="141" t="s">
        <v>1</v>
      </c>
      <c r="F1047" s="142" t="s">
        <v>67</v>
      </c>
      <c r="H1047" s="143">
        <v>1</v>
      </c>
      <c r="L1047" s="138"/>
      <c r="M1047" s="145"/>
      <c r="T1047" s="147"/>
      <c r="AT1047" s="141" t="s">
        <v>112</v>
      </c>
      <c r="AU1047" s="141" t="s">
        <v>69</v>
      </c>
      <c r="AV1047" s="139" t="s">
        <v>69</v>
      </c>
      <c r="AW1047" s="139" t="s">
        <v>25</v>
      </c>
      <c r="AX1047" s="139" t="s">
        <v>62</v>
      </c>
      <c r="AY1047" s="141" t="s">
        <v>103</v>
      </c>
    </row>
    <row r="1048" spans="2:65" s="247" customFormat="1">
      <c r="B1048" s="246"/>
      <c r="D1048" s="140" t="s">
        <v>112</v>
      </c>
      <c r="E1048" s="248" t="s">
        <v>1</v>
      </c>
      <c r="F1048" s="249" t="s">
        <v>680</v>
      </c>
      <c r="H1048" s="248" t="s">
        <v>1</v>
      </c>
      <c r="L1048" s="246"/>
      <c r="M1048" s="250"/>
      <c r="T1048" s="251"/>
      <c r="AT1048" s="248" t="s">
        <v>112</v>
      </c>
      <c r="AU1048" s="248" t="s">
        <v>69</v>
      </c>
      <c r="AV1048" s="247" t="s">
        <v>67</v>
      </c>
      <c r="AW1048" s="247" t="s">
        <v>25</v>
      </c>
      <c r="AX1048" s="247" t="s">
        <v>62</v>
      </c>
      <c r="AY1048" s="248" t="s">
        <v>103</v>
      </c>
    </row>
    <row r="1049" spans="2:65" s="247" customFormat="1">
      <c r="B1049" s="246"/>
      <c r="D1049" s="140" t="s">
        <v>112</v>
      </c>
      <c r="E1049" s="248" t="s">
        <v>1</v>
      </c>
      <c r="F1049" s="249" t="s">
        <v>679</v>
      </c>
      <c r="H1049" s="248" t="s">
        <v>1</v>
      </c>
      <c r="L1049" s="246"/>
      <c r="M1049" s="250"/>
      <c r="T1049" s="251"/>
      <c r="AT1049" s="248" t="s">
        <v>112</v>
      </c>
      <c r="AU1049" s="248" t="s">
        <v>69</v>
      </c>
      <c r="AV1049" s="247" t="s">
        <v>67</v>
      </c>
      <c r="AW1049" s="247" t="s">
        <v>25</v>
      </c>
      <c r="AX1049" s="247" t="s">
        <v>62</v>
      </c>
      <c r="AY1049" s="248" t="s">
        <v>103</v>
      </c>
    </row>
    <row r="1050" spans="2:65" s="247" customFormat="1">
      <c r="B1050" s="246"/>
      <c r="D1050" s="140" t="s">
        <v>112</v>
      </c>
      <c r="E1050" s="248" t="s">
        <v>1</v>
      </c>
      <c r="F1050" s="249" t="s">
        <v>676</v>
      </c>
      <c r="H1050" s="248" t="s">
        <v>1</v>
      </c>
      <c r="L1050" s="246"/>
      <c r="M1050" s="250"/>
      <c r="T1050" s="251"/>
      <c r="AT1050" s="248" t="s">
        <v>112</v>
      </c>
      <c r="AU1050" s="248" t="s">
        <v>69</v>
      </c>
      <c r="AV1050" s="247" t="s">
        <v>67</v>
      </c>
      <c r="AW1050" s="247" t="s">
        <v>25</v>
      </c>
      <c r="AX1050" s="247" t="s">
        <v>62</v>
      </c>
      <c r="AY1050" s="248" t="s">
        <v>103</v>
      </c>
    </row>
    <row r="1051" spans="2:65" s="139" customFormat="1">
      <c r="B1051" s="138"/>
      <c r="D1051" s="140" t="s">
        <v>112</v>
      </c>
      <c r="E1051" s="141" t="s">
        <v>1</v>
      </c>
      <c r="F1051" s="142" t="s">
        <v>67</v>
      </c>
      <c r="H1051" s="143">
        <v>1</v>
      </c>
      <c r="L1051" s="138"/>
      <c r="M1051" s="145"/>
      <c r="T1051" s="147"/>
      <c r="AT1051" s="141" t="s">
        <v>112</v>
      </c>
      <c r="AU1051" s="141" t="s">
        <v>69</v>
      </c>
      <c r="AV1051" s="139" t="s">
        <v>69</v>
      </c>
      <c r="AW1051" s="139" t="s">
        <v>25</v>
      </c>
      <c r="AX1051" s="139" t="s">
        <v>62</v>
      </c>
      <c r="AY1051" s="141" t="s">
        <v>103</v>
      </c>
    </row>
    <row r="1052" spans="2:65" s="253" customFormat="1">
      <c r="B1052" s="252"/>
      <c r="D1052" s="140" t="s">
        <v>112</v>
      </c>
      <c r="E1052" s="254" t="s">
        <v>1</v>
      </c>
      <c r="F1052" s="255" t="s">
        <v>439</v>
      </c>
      <c r="H1052" s="256">
        <v>2</v>
      </c>
      <c r="L1052" s="252"/>
      <c r="M1052" s="257"/>
      <c r="T1052" s="258"/>
      <c r="AT1052" s="254" t="s">
        <v>112</v>
      </c>
      <c r="AU1052" s="254" t="s">
        <v>69</v>
      </c>
      <c r="AV1052" s="253" t="s">
        <v>110</v>
      </c>
      <c r="AW1052" s="253" t="s">
        <v>25</v>
      </c>
      <c r="AX1052" s="253" t="s">
        <v>67</v>
      </c>
      <c r="AY1052" s="254" t="s">
        <v>103</v>
      </c>
    </row>
    <row r="1053" spans="2:65" s="186" customFormat="1" ht="16.5" customHeight="1">
      <c r="B1053" s="185"/>
      <c r="C1053" s="266" t="s">
        <v>290</v>
      </c>
      <c r="D1053" s="266" t="s">
        <v>174</v>
      </c>
      <c r="E1053" s="267" t="s">
        <v>693</v>
      </c>
      <c r="F1053" s="268" t="s">
        <v>694</v>
      </c>
      <c r="G1053" s="269" t="s">
        <v>182</v>
      </c>
      <c r="H1053" s="270">
        <v>1</v>
      </c>
      <c r="I1053" s="173"/>
      <c r="J1053" s="271">
        <f>ROUND(I1053*H1053,2)</f>
        <v>0</v>
      </c>
      <c r="K1053" s="268" t="s">
        <v>428</v>
      </c>
      <c r="L1053" s="272"/>
      <c r="M1053" s="273" t="s">
        <v>1</v>
      </c>
      <c r="N1053" s="274" t="s">
        <v>33</v>
      </c>
      <c r="O1053" s="238">
        <v>0</v>
      </c>
      <c r="P1053" s="238">
        <f>O1053*H1053</f>
        <v>0</v>
      </c>
      <c r="Q1053" s="238">
        <v>0.04</v>
      </c>
      <c r="R1053" s="238">
        <f>Q1053*H1053</f>
        <v>0.04</v>
      </c>
      <c r="S1053" s="238">
        <v>0</v>
      </c>
      <c r="T1053" s="239">
        <f>S1053*H1053</f>
        <v>0</v>
      </c>
      <c r="AR1053" s="240" t="s">
        <v>145</v>
      </c>
      <c r="AT1053" s="240" t="s">
        <v>174</v>
      </c>
      <c r="AU1053" s="240" t="s">
        <v>69</v>
      </c>
      <c r="AY1053" s="182" t="s">
        <v>103</v>
      </c>
      <c r="BE1053" s="241">
        <f>IF(N1053="základní",J1053,0)</f>
        <v>0</v>
      </c>
      <c r="BF1053" s="241">
        <f>IF(N1053="snížená",J1053,0)</f>
        <v>0</v>
      </c>
      <c r="BG1053" s="241">
        <f>IF(N1053="zákl. přenesená",J1053,0)</f>
        <v>0</v>
      </c>
      <c r="BH1053" s="241">
        <f>IF(N1053="sníž. přenesená",J1053,0)</f>
        <v>0</v>
      </c>
      <c r="BI1053" s="241">
        <f>IF(N1053="nulová",J1053,0)</f>
        <v>0</v>
      </c>
      <c r="BJ1053" s="182" t="s">
        <v>67</v>
      </c>
      <c r="BK1053" s="241">
        <f>ROUND(I1053*H1053,2)</f>
        <v>0</v>
      </c>
      <c r="BL1053" s="182" t="s">
        <v>110</v>
      </c>
      <c r="BM1053" s="240" t="s">
        <v>695</v>
      </c>
    </row>
    <row r="1054" spans="2:65" s="186" customFormat="1">
      <c r="B1054" s="185"/>
      <c r="D1054" s="140" t="s">
        <v>430</v>
      </c>
      <c r="F1054" s="242" t="s">
        <v>694</v>
      </c>
      <c r="L1054" s="185"/>
      <c r="M1054" s="243"/>
      <c r="T1054" s="244"/>
      <c r="AT1054" s="182" t="s">
        <v>430</v>
      </c>
      <c r="AU1054" s="182" t="s">
        <v>69</v>
      </c>
    </row>
    <row r="1055" spans="2:65" s="247" customFormat="1">
      <c r="B1055" s="246"/>
      <c r="D1055" s="140" t="s">
        <v>112</v>
      </c>
      <c r="E1055" s="248" t="s">
        <v>1</v>
      </c>
      <c r="F1055" s="249" t="s">
        <v>434</v>
      </c>
      <c r="H1055" s="248" t="s">
        <v>1</v>
      </c>
      <c r="L1055" s="246"/>
      <c r="M1055" s="250"/>
      <c r="T1055" s="251"/>
      <c r="AT1055" s="248" t="s">
        <v>112</v>
      </c>
      <c r="AU1055" s="248" t="s">
        <v>69</v>
      </c>
      <c r="AV1055" s="247" t="s">
        <v>67</v>
      </c>
      <c r="AW1055" s="247" t="s">
        <v>25</v>
      </c>
      <c r="AX1055" s="247" t="s">
        <v>62</v>
      </c>
      <c r="AY1055" s="248" t="s">
        <v>103</v>
      </c>
    </row>
    <row r="1056" spans="2:65" s="247" customFormat="1">
      <c r="B1056" s="246"/>
      <c r="D1056" s="140" t="s">
        <v>112</v>
      </c>
      <c r="E1056" s="248" t="s">
        <v>1</v>
      </c>
      <c r="F1056" s="249" t="s">
        <v>435</v>
      </c>
      <c r="H1056" s="248" t="s">
        <v>1</v>
      </c>
      <c r="L1056" s="246"/>
      <c r="M1056" s="250"/>
      <c r="T1056" s="251"/>
      <c r="AT1056" s="248" t="s">
        <v>112</v>
      </c>
      <c r="AU1056" s="248" t="s">
        <v>69</v>
      </c>
      <c r="AV1056" s="247" t="s">
        <v>67</v>
      </c>
      <c r="AW1056" s="247" t="s">
        <v>25</v>
      </c>
      <c r="AX1056" s="247" t="s">
        <v>62</v>
      </c>
      <c r="AY1056" s="248" t="s">
        <v>103</v>
      </c>
    </row>
    <row r="1057" spans="2:65" s="247" customFormat="1">
      <c r="B1057" s="246"/>
      <c r="D1057" s="140" t="s">
        <v>112</v>
      </c>
      <c r="E1057" s="248" t="s">
        <v>1</v>
      </c>
      <c r="F1057" s="249" t="s">
        <v>436</v>
      </c>
      <c r="H1057" s="248" t="s">
        <v>1</v>
      </c>
      <c r="L1057" s="246"/>
      <c r="M1057" s="250"/>
      <c r="T1057" s="251"/>
      <c r="AT1057" s="248" t="s">
        <v>112</v>
      </c>
      <c r="AU1057" s="248" t="s">
        <v>69</v>
      </c>
      <c r="AV1057" s="247" t="s">
        <v>67</v>
      </c>
      <c r="AW1057" s="247" t="s">
        <v>25</v>
      </c>
      <c r="AX1057" s="247" t="s">
        <v>62</v>
      </c>
      <c r="AY1057" s="248" t="s">
        <v>103</v>
      </c>
    </row>
    <row r="1058" spans="2:65" s="247" customFormat="1">
      <c r="B1058" s="246"/>
      <c r="D1058" s="140" t="s">
        <v>112</v>
      </c>
      <c r="E1058" s="248" t="s">
        <v>1</v>
      </c>
      <c r="F1058" s="249" t="s">
        <v>546</v>
      </c>
      <c r="H1058" s="248" t="s">
        <v>1</v>
      </c>
      <c r="L1058" s="246"/>
      <c r="M1058" s="250"/>
      <c r="T1058" s="251"/>
      <c r="AT1058" s="248" t="s">
        <v>112</v>
      </c>
      <c r="AU1058" s="248" t="s">
        <v>69</v>
      </c>
      <c r="AV1058" s="247" t="s">
        <v>67</v>
      </c>
      <c r="AW1058" s="247" t="s">
        <v>25</v>
      </c>
      <c r="AX1058" s="247" t="s">
        <v>62</v>
      </c>
      <c r="AY1058" s="248" t="s">
        <v>103</v>
      </c>
    </row>
    <row r="1059" spans="2:65" s="247" customFormat="1">
      <c r="B1059" s="246"/>
      <c r="D1059" s="140" t="s">
        <v>112</v>
      </c>
      <c r="E1059" s="248" t="s">
        <v>1</v>
      </c>
      <c r="F1059" s="249" t="s">
        <v>677</v>
      </c>
      <c r="H1059" s="248" t="s">
        <v>1</v>
      </c>
      <c r="L1059" s="246"/>
      <c r="M1059" s="250"/>
      <c r="T1059" s="251"/>
      <c r="AT1059" s="248" t="s">
        <v>112</v>
      </c>
      <c r="AU1059" s="248" t="s">
        <v>69</v>
      </c>
      <c r="AV1059" s="247" t="s">
        <v>67</v>
      </c>
      <c r="AW1059" s="247" t="s">
        <v>25</v>
      </c>
      <c r="AX1059" s="247" t="s">
        <v>62</v>
      </c>
      <c r="AY1059" s="248" t="s">
        <v>103</v>
      </c>
    </row>
    <row r="1060" spans="2:65" s="247" customFormat="1">
      <c r="B1060" s="246"/>
      <c r="D1060" s="140" t="s">
        <v>112</v>
      </c>
      <c r="E1060" s="248" t="s">
        <v>1</v>
      </c>
      <c r="F1060" s="249" t="s">
        <v>681</v>
      </c>
      <c r="H1060" s="248" t="s">
        <v>1</v>
      </c>
      <c r="L1060" s="246"/>
      <c r="M1060" s="250"/>
      <c r="T1060" s="251"/>
      <c r="AT1060" s="248" t="s">
        <v>112</v>
      </c>
      <c r="AU1060" s="248" t="s">
        <v>69</v>
      </c>
      <c r="AV1060" s="247" t="s">
        <v>67</v>
      </c>
      <c r="AW1060" s="247" t="s">
        <v>25</v>
      </c>
      <c r="AX1060" s="247" t="s">
        <v>62</v>
      </c>
      <c r="AY1060" s="248" t="s">
        <v>103</v>
      </c>
    </row>
    <row r="1061" spans="2:65" s="139" customFormat="1">
      <c r="B1061" s="138"/>
      <c r="D1061" s="140" t="s">
        <v>112</v>
      </c>
      <c r="E1061" s="141" t="s">
        <v>1</v>
      </c>
      <c r="F1061" s="142" t="s">
        <v>67</v>
      </c>
      <c r="H1061" s="143">
        <v>1</v>
      </c>
      <c r="L1061" s="138"/>
      <c r="M1061" s="145"/>
      <c r="T1061" s="147"/>
      <c r="AT1061" s="141" t="s">
        <v>112</v>
      </c>
      <c r="AU1061" s="141" t="s">
        <v>69</v>
      </c>
      <c r="AV1061" s="139" t="s">
        <v>69</v>
      </c>
      <c r="AW1061" s="139" t="s">
        <v>25</v>
      </c>
      <c r="AX1061" s="139" t="s">
        <v>62</v>
      </c>
      <c r="AY1061" s="141" t="s">
        <v>103</v>
      </c>
    </row>
    <row r="1062" spans="2:65" s="253" customFormat="1">
      <c r="B1062" s="252"/>
      <c r="D1062" s="140" t="s">
        <v>112</v>
      </c>
      <c r="E1062" s="254" t="s">
        <v>1</v>
      </c>
      <c r="F1062" s="255" t="s">
        <v>439</v>
      </c>
      <c r="H1062" s="256">
        <v>1</v>
      </c>
      <c r="L1062" s="252"/>
      <c r="M1062" s="257"/>
      <c r="T1062" s="258"/>
      <c r="AT1062" s="254" t="s">
        <v>112</v>
      </c>
      <c r="AU1062" s="254" t="s">
        <v>69</v>
      </c>
      <c r="AV1062" s="253" t="s">
        <v>110</v>
      </c>
      <c r="AW1062" s="253" t="s">
        <v>25</v>
      </c>
      <c r="AX1062" s="253" t="s">
        <v>67</v>
      </c>
      <c r="AY1062" s="254" t="s">
        <v>103</v>
      </c>
    </row>
    <row r="1063" spans="2:65" s="186" customFormat="1" ht="16.5" customHeight="1">
      <c r="B1063" s="185"/>
      <c r="C1063" s="266" t="s">
        <v>295</v>
      </c>
      <c r="D1063" s="266" t="s">
        <v>174</v>
      </c>
      <c r="E1063" s="267" t="s">
        <v>696</v>
      </c>
      <c r="F1063" s="268" t="s">
        <v>697</v>
      </c>
      <c r="G1063" s="269" t="s">
        <v>182</v>
      </c>
      <c r="H1063" s="270">
        <v>2</v>
      </c>
      <c r="I1063" s="173"/>
      <c r="J1063" s="271">
        <f>ROUND(I1063*H1063,2)</f>
        <v>0</v>
      </c>
      <c r="K1063" s="268" t="s">
        <v>428</v>
      </c>
      <c r="L1063" s="272"/>
      <c r="M1063" s="273" t="s">
        <v>1</v>
      </c>
      <c r="N1063" s="274" t="s">
        <v>33</v>
      </c>
      <c r="O1063" s="238">
        <v>0</v>
      </c>
      <c r="P1063" s="238">
        <f>O1063*H1063</f>
        <v>0</v>
      </c>
      <c r="Q1063" s="238">
        <v>8.1000000000000003E-2</v>
      </c>
      <c r="R1063" s="238">
        <f>Q1063*H1063</f>
        <v>0.16200000000000001</v>
      </c>
      <c r="S1063" s="238">
        <v>0</v>
      </c>
      <c r="T1063" s="239">
        <f>S1063*H1063</f>
        <v>0</v>
      </c>
      <c r="AR1063" s="240" t="s">
        <v>145</v>
      </c>
      <c r="AT1063" s="240" t="s">
        <v>174</v>
      </c>
      <c r="AU1063" s="240" t="s">
        <v>69</v>
      </c>
      <c r="AY1063" s="182" t="s">
        <v>103</v>
      </c>
      <c r="BE1063" s="241">
        <f>IF(N1063="základní",J1063,0)</f>
        <v>0</v>
      </c>
      <c r="BF1063" s="241">
        <f>IF(N1063="snížená",J1063,0)</f>
        <v>0</v>
      </c>
      <c r="BG1063" s="241">
        <f>IF(N1063="zákl. přenesená",J1063,0)</f>
        <v>0</v>
      </c>
      <c r="BH1063" s="241">
        <f>IF(N1063="sníž. přenesená",J1063,0)</f>
        <v>0</v>
      </c>
      <c r="BI1063" s="241">
        <f>IF(N1063="nulová",J1063,0)</f>
        <v>0</v>
      </c>
      <c r="BJ1063" s="182" t="s">
        <v>67</v>
      </c>
      <c r="BK1063" s="241">
        <f>ROUND(I1063*H1063,2)</f>
        <v>0</v>
      </c>
      <c r="BL1063" s="182" t="s">
        <v>110</v>
      </c>
      <c r="BM1063" s="240" t="s">
        <v>698</v>
      </c>
    </row>
    <row r="1064" spans="2:65" s="186" customFormat="1">
      <c r="B1064" s="185"/>
      <c r="D1064" s="140" t="s">
        <v>430</v>
      </c>
      <c r="F1064" s="242" t="s">
        <v>697</v>
      </c>
      <c r="L1064" s="185"/>
      <c r="M1064" s="243"/>
      <c r="T1064" s="244"/>
      <c r="AT1064" s="182" t="s">
        <v>430</v>
      </c>
      <c r="AU1064" s="182" t="s">
        <v>69</v>
      </c>
    </row>
    <row r="1065" spans="2:65" s="247" customFormat="1">
      <c r="B1065" s="246"/>
      <c r="D1065" s="140" t="s">
        <v>112</v>
      </c>
      <c r="E1065" s="248" t="s">
        <v>1</v>
      </c>
      <c r="F1065" s="249" t="s">
        <v>434</v>
      </c>
      <c r="H1065" s="248" t="s">
        <v>1</v>
      </c>
      <c r="L1065" s="246"/>
      <c r="M1065" s="250"/>
      <c r="T1065" s="251"/>
      <c r="AT1065" s="248" t="s">
        <v>112</v>
      </c>
      <c r="AU1065" s="248" t="s">
        <v>69</v>
      </c>
      <c r="AV1065" s="247" t="s">
        <v>67</v>
      </c>
      <c r="AW1065" s="247" t="s">
        <v>25</v>
      </c>
      <c r="AX1065" s="247" t="s">
        <v>62</v>
      </c>
      <c r="AY1065" s="248" t="s">
        <v>103</v>
      </c>
    </row>
    <row r="1066" spans="2:65" s="247" customFormat="1">
      <c r="B1066" s="246"/>
      <c r="D1066" s="140" t="s">
        <v>112</v>
      </c>
      <c r="E1066" s="248" t="s">
        <v>1</v>
      </c>
      <c r="F1066" s="249" t="s">
        <v>435</v>
      </c>
      <c r="H1066" s="248" t="s">
        <v>1</v>
      </c>
      <c r="L1066" s="246"/>
      <c r="M1066" s="250"/>
      <c r="T1066" s="251"/>
      <c r="AT1066" s="248" t="s">
        <v>112</v>
      </c>
      <c r="AU1066" s="248" t="s">
        <v>69</v>
      </c>
      <c r="AV1066" s="247" t="s">
        <v>67</v>
      </c>
      <c r="AW1066" s="247" t="s">
        <v>25</v>
      </c>
      <c r="AX1066" s="247" t="s">
        <v>62</v>
      </c>
      <c r="AY1066" s="248" t="s">
        <v>103</v>
      </c>
    </row>
    <row r="1067" spans="2:65" s="247" customFormat="1">
      <c r="B1067" s="246"/>
      <c r="D1067" s="140" t="s">
        <v>112</v>
      </c>
      <c r="E1067" s="248" t="s">
        <v>1</v>
      </c>
      <c r="F1067" s="249" t="s">
        <v>436</v>
      </c>
      <c r="H1067" s="248" t="s">
        <v>1</v>
      </c>
      <c r="L1067" s="246"/>
      <c r="M1067" s="250"/>
      <c r="T1067" s="251"/>
      <c r="AT1067" s="248" t="s">
        <v>112</v>
      </c>
      <c r="AU1067" s="248" t="s">
        <v>69</v>
      </c>
      <c r="AV1067" s="247" t="s">
        <v>67</v>
      </c>
      <c r="AW1067" s="247" t="s">
        <v>25</v>
      </c>
      <c r="AX1067" s="247" t="s">
        <v>62</v>
      </c>
      <c r="AY1067" s="248" t="s">
        <v>103</v>
      </c>
    </row>
    <row r="1068" spans="2:65" s="247" customFormat="1">
      <c r="B1068" s="246"/>
      <c r="D1068" s="140" t="s">
        <v>112</v>
      </c>
      <c r="E1068" s="248" t="s">
        <v>1</v>
      </c>
      <c r="F1068" s="249" t="s">
        <v>673</v>
      </c>
      <c r="H1068" s="248" t="s">
        <v>1</v>
      </c>
      <c r="L1068" s="246"/>
      <c r="M1068" s="250"/>
      <c r="T1068" s="251"/>
      <c r="AT1068" s="248" t="s">
        <v>112</v>
      </c>
      <c r="AU1068" s="248" t="s">
        <v>69</v>
      </c>
      <c r="AV1068" s="247" t="s">
        <v>67</v>
      </c>
      <c r="AW1068" s="247" t="s">
        <v>25</v>
      </c>
      <c r="AX1068" s="247" t="s">
        <v>62</v>
      </c>
      <c r="AY1068" s="248" t="s">
        <v>103</v>
      </c>
    </row>
    <row r="1069" spans="2:65" s="247" customFormat="1">
      <c r="B1069" s="246"/>
      <c r="D1069" s="140" t="s">
        <v>112</v>
      </c>
      <c r="E1069" s="248" t="s">
        <v>1</v>
      </c>
      <c r="F1069" s="249" t="s">
        <v>674</v>
      </c>
      <c r="H1069" s="248" t="s">
        <v>1</v>
      </c>
      <c r="L1069" s="246"/>
      <c r="M1069" s="250"/>
      <c r="T1069" s="251"/>
      <c r="AT1069" s="248" t="s">
        <v>112</v>
      </c>
      <c r="AU1069" s="248" t="s">
        <v>69</v>
      </c>
      <c r="AV1069" s="247" t="s">
        <v>67</v>
      </c>
      <c r="AW1069" s="247" t="s">
        <v>25</v>
      </c>
      <c r="AX1069" s="247" t="s">
        <v>62</v>
      </c>
      <c r="AY1069" s="248" t="s">
        <v>103</v>
      </c>
    </row>
    <row r="1070" spans="2:65" s="247" customFormat="1">
      <c r="B1070" s="246"/>
      <c r="D1070" s="140" t="s">
        <v>112</v>
      </c>
      <c r="E1070" s="248" t="s">
        <v>1</v>
      </c>
      <c r="F1070" s="249" t="s">
        <v>682</v>
      </c>
      <c r="H1070" s="248" t="s">
        <v>1</v>
      </c>
      <c r="L1070" s="246"/>
      <c r="M1070" s="250"/>
      <c r="T1070" s="251"/>
      <c r="AT1070" s="248" t="s">
        <v>112</v>
      </c>
      <c r="AU1070" s="248" t="s">
        <v>69</v>
      </c>
      <c r="AV1070" s="247" t="s">
        <v>67</v>
      </c>
      <c r="AW1070" s="247" t="s">
        <v>25</v>
      </c>
      <c r="AX1070" s="247" t="s">
        <v>62</v>
      </c>
      <c r="AY1070" s="248" t="s">
        <v>103</v>
      </c>
    </row>
    <row r="1071" spans="2:65" s="139" customFormat="1">
      <c r="B1071" s="138"/>
      <c r="D1071" s="140" t="s">
        <v>112</v>
      </c>
      <c r="E1071" s="141" t="s">
        <v>1</v>
      </c>
      <c r="F1071" s="142" t="s">
        <v>69</v>
      </c>
      <c r="H1071" s="143">
        <v>2</v>
      </c>
      <c r="L1071" s="138"/>
      <c r="M1071" s="145"/>
      <c r="T1071" s="147"/>
      <c r="AT1071" s="141" t="s">
        <v>112</v>
      </c>
      <c r="AU1071" s="141" t="s">
        <v>69</v>
      </c>
      <c r="AV1071" s="139" t="s">
        <v>69</v>
      </c>
      <c r="AW1071" s="139" t="s">
        <v>25</v>
      </c>
      <c r="AX1071" s="139" t="s">
        <v>62</v>
      </c>
      <c r="AY1071" s="141" t="s">
        <v>103</v>
      </c>
    </row>
    <row r="1072" spans="2:65" s="253" customFormat="1">
      <c r="B1072" s="252"/>
      <c r="D1072" s="140" t="s">
        <v>112</v>
      </c>
      <c r="E1072" s="254" t="s">
        <v>1</v>
      </c>
      <c r="F1072" s="255" t="s">
        <v>439</v>
      </c>
      <c r="H1072" s="256">
        <v>2</v>
      </c>
      <c r="L1072" s="252"/>
      <c r="M1072" s="257"/>
      <c r="T1072" s="258"/>
      <c r="AT1072" s="254" t="s">
        <v>112</v>
      </c>
      <c r="AU1072" s="254" t="s">
        <v>69</v>
      </c>
      <c r="AV1072" s="253" t="s">
        <v>110</v>
      </c>
      <c r="AW1072" s="253" t="s">
        <v>25</v>
      </c>
      <c r="AX1072" s="253" t="s">
        <v>67</v>
      </c>
      <c r="AY1072" s="254" t="s">
        <v>103</v>
      </c>
    </row>
    <row r="1073" spans="2:65" s="186" customFormat="1" ht="16.5" customHeight="1">
      <c r="B1073" s="185"/>
      <c r="C1073" s="230" t="s">
        <v>302</v>
      </c>
      <c r="D1073" s="230" t="s">
        <v>105</v>
      </c>
      <c r="E1073" s="231" t="s">
        <v>699</v>
      </c>
      <c r="F1073" s="232" t="s">
        <v>700</v>
      </c>
      <c r="G1073" s="233" t="s">
        <v>182</v>
      </c>
      <c r="H1073" s="234">
        <v>2</v>
      </c>
      <c r="I1073" s="172"/>
      <c r="J1073" s="235">
        <f>ROUND(I1073*H1073,2)</f>
        <v>0</v>
      </c>
      <c r="K1073" s="232" t="s">
        <v>428</v>
      </c>
      <c r="L1073" s="185"/>
      <c r="M1073" s="236" t="s">
        <v>1</v>
      </c>
      <c r="N1073" s="237" t="s">
        <v>33</v>
      </c>
      <c r="O1073" s="238">
        <v>1.6639999999999999</v>
      </c>
      <c r="P1073" s="238">
        <f>O1073*H1073</f>
        <v>3.3279999999999998</v>
      </c>
      <c r="Q1073" s="238">
        <v>1.248E-2</v>
      </c>
      <c r="R1073" s="238">
        <f>Q1073*H1073</f>
        <v>2.496E-2</v>
      </c>
      <c r="S1073" s="238">
        <v>0</v>
      </c>
      <c r="T1073" s="239">
        <f>S1073*H1073</f>
        <v>0</v>
      </c>
      <c r="AR1073" s="240" t="s">
        <v>110</v>
      </c>
      <c r="AT1073" s="240" t="s">
        <v>105</v>
      </c>
      <c r="AU1073" s="240" t="s">
        <v>69</v>
      </c>
      <c r="AY1073" s="182" t="s">
        <v>103</v>
      </c>
      <c r="BE1073" s="241">
        <f>IF(N1073="základní",J1073,0)</f>
        <v>0</v>
      </c>
      <c r="BF1073" s="241">
        <f>IF(N1073="snížená",J1073,0)</f>
        <v>0</v>
      </c>
      <c r="BG1073" s="241">
        <f>IF(N1073="zákl. přenesená",J1073,0)</f>
        <v>0</v>
      </c>
      <c r="BH1073" s="241">
        <f>IF(N1073="sníž. přenesená",J1073,0)</f>
        <v>0</v>
      </c>
      <c r="BI1073" s="241">
        <f>IF(N1073="nulová",J1073,0)</f>
        <v>0</v>
      </c>
      <c r="BJ1073" s="182" t="s">
        <v>67</v>
      </c>
      <c r="BK1073" s="241">
        <f>ROUND(I1073*H1073,2)</f>
        <v>0</v>
      </c>
      <c r="BL1073" s="182" t="s">
        <v>110</v>
      </c>
      <c r="BM1073" s="240" t="s">
        <v>701</v>
      </c>
    </row>
    <row r="1074" spans="2:65" s="186" customFormat="1">
      <c r="B1074" s="185"/>
      <c r="D1074" s="140" t="s">
        <v>430</v>
      </c>
      <c r="F1074" s="242" t="s">
        <v>700</v>
      </c>
      <c r="L1074" s="185"/>
      <c r="M1074" s="243"/>
      <c r="T1074" s="244"/>
      <c r="AT1074" s="182" t="s">
        <v>430</v>
      </c>
      <c r="AU1074" s="182" t="s">
        <v>69</v>
      </c>
    </row>
    <row r="1075" spans="2:65" s="247" customFormat="1">
      <c r="B1075" s="246"/>
      <c r="D1075" s="140" t="s">
        <v>112</v>
      </c>
      <c r="E1075" s="248" t="s">
        <v>1</v>
      </c>
      <c r="F1075" s="249" t="s">
        <v>434</v>
      </c>
      <c r="H1075" s="248" t="s">
        <v>1</v>
      </c>
      <c r="L1075" s="246"/>
      <c r="M1075" s="250"/>
      <c r="T1075" s="251"/>
      <c r="AT1075" s="248" t="s">
        <v>112</v>
      </c>
      <c r="AU1075" s="248" t="s">
        <v>69</v>
      </c>
      <c r="AV1075" s="247" t="s">
        <v>67</v>
      </c>
      <c r="AW1075" s="247" t="s">
        <v>25</v>
      </c>
      <c r="AX1075" s="247" t="s">
        <v>62</v>
      </c>
      <c r="AY1075" s="248" t="s">
        <v>103</v>
      </c>
    </row>
    <row r="1076" spans="2:65" s="247" customFormat="1">
      <c r="B1076" s="246"/>
      <c r="D1076" s="140" t="s">
        <v>112</v>
      </c>
      <c r="E1076" s="248" t="s">
        <v>1</v>
      </c>
      <c r="F1076" s="249" t="s">
        <v>435</v>
      </c>
      <c r="H1076" s="248" t="s">
        <v>1</v>
      </c>
      <c r="L1076" s="246"/>
      <c r="M1076" s="250"/>
      <c r="T1076" s="251"/>
      <c r="AT1076" s="248" t="s">
        <v>112</v>
      </c>
      <c r="AU1076" s="248" t="s">
        <v>69</v>
      </c>
      <c r="AV1076" s="247" t="s">
        <v>67</v>
      </c>
      <c r="AW1076" s="247" t="s">
        <v>25</v>
      </c>
      <c r="AX1076" s="247" t="s">
        <v>62</v>
      </c>
      <c r="AY1076" s="248" t="s">
        <v>103</v>
      </c>
    </row>
    <row r="1077" spans="2:65" s="247" customFormat="1">
      <c r="B1077" s="246"/>
      <c r="D1077" s="140" t="s">
        <v>112</v>
      </c>
      <c r="E1077" s="248" t="s">
        <v>1</v>
      </c>
      <c r="F1077" s="249" t="s">
        <v>436</v>
      </c>
      <c r="H1077" s="248" t="s">
        <v>1</v>
      </c>
      <c r="L1077" s="246"/>
      <c r="M1077" s="250"/>
      <c r="T1077" s="251"/>
      <c r="AT1077" s="248" t="s">
        <v>112</v>
      </c>
      <c r="AU1077" s="248" t="s">
        <v>69</v>
      </c>
      <c r="AV1077" s="247" t="s">
        <v>67</v>
      </c>
      <c r="AW1077" s="247" t="s">
        <v>25</v>
      </c>
      <c r="AX1077" s="247" t="s">
        <v>62</v>
      </c>
      <c r="AY1077" s="248" t="s">
        <v>103</v>
      </c>
    </row>
    <row r="1078" spans="2:65" s="247" customFormat="1">
      <c r="B1078" s="246"/>
      <c r="D1078" s="140" t="s">
        <v>112</v>
      </c>
      <c r="E1078" s="248" t="s">
        <v>1</v>
      </c>
      <c r="F1078" s="249" t="s">
        <v>702</v>
      </c>
      <c r="H1078" s="248" t="s">
        <v>1</v>
      </c>
      <c r="L1078" s="246"/>
      <c r="M1078" s="250"/>
      <c r="T1078" s="251"/>
      <c r="AT1078" s="248" t="s">
        <v>112</v>
      </c>
      <c r="AU1078" s="248" t="s">
        <v>69</v>
      </c>
      <c r="AV1078" s="247" t="s">
        <v>67</v>
      </c>
      <c r="AW1078" s="247" t="s">
        <v>25</v>
      </c>
      <c r="AX1078" s="247" t="s">
        <v>62</v>
      </c>
      <c r="AY1078" s="248" t="s">
        <v>103</v>
      </c>
    </row>
    <row r="1079" spans="2:65" s="247" customFormat="1">
      <c r="B1079" s="246"/>
      <c r="D1079" s="140" t="s">
        <v>112</v>
      </c>
      <c r="E1079" s="248" t="s">
        <v>1</v>
      </c>
      <c r="F1079" s="249" t="s">
        <v>677</v>
      </c>
      <c r="H1079" s="248" t="s">
        <v>1</v>
      </c>
      <c r="L1079" s="246"/>
      <c r="M1079" s="250"/>
      <c r="T1079" s="251"/>
      <c r="AT1079" s="248" t="s">
        <v>112</v>
      </c>
      <c r="AU1079" s="248" t="s">
        <v>69</v>
      </c>
      <c r="AV1079" s="247" t="s">
        <v>67</v>
      </c>
      <c r="AW1079" s="247" t="s">
        <v>25</v>
      </c>
      <c r="AX1079" s="247" t="s">
        <v>62</v>
      </c>
      <c r="AY1079" s="248" t="s">
        <v>103</v>
      </c>
    </row>
    <row r="1080" spans="2:65" s="247" customFormat="1">
      <c r="B1080" s="246"/>
      <c r="D1080" s="140" t="s">
        <v>112</v>
      </c>
      <c r="E1080" s="248" t="s">
        <v>1</v>
      </c>
      <c r="F1080" s="249" t="s">
        <v>703</v>
      </c>
      <c r="H1080" s="248" t="s">
        <v>1</v>
      </c>
      <c r="L1080" s="246"/>
      <c r="M1080" s="250"/>
      <c r="T1080" s="251"/>
      <c r="AT1080" s="248" t="s">
        <v>112</v>
      </c>
      <c r="AU1080" s="248" t="s">
        <v>69</v>
      </c>
      <c r="AV1080" s="247" t="s">
        <v>67</v>
      </c>
      <c r="AW1080" s="247" t="s">
        <v>25</v>
      </c>
      <c r="AX1080" s="247" t="s">
        <v>62</v>
      </c>
      <c r="AY1080" s="248" t="s">
        <v>103</v>
      </c>
    </row>
    <row r="1081" spans="2:65" s="247" customFormat="1">
      <c r="B1081" s="246"/>
      <c r="D1081" s="140" t="s">
        <v>112</v>
      </c>
      <c r="E1081" s="248" t="s">
        <v>1</v>
      </c>
      <c r="F1081" s="249" t="s">
        <v>676</v>
      </c>
      <c r="H1081" s="248" t="s">
        <v>1</v>
      </c>
      <c r="L1081" s="246"/>
      <c r="M1081" s="250"/>
      <c r="T1081" s="251"/>
      <c r="AT1081" s="248" t="s">
        <v>112</v>
      </c>
      <c r="AU1081" s="248" t="s">
        <v>69</v>
      </c>
      <c r="AV1081" s="247" t="s">
        <v>67</v>
      </c>
      <c r="AW1081" s="247" t="s">
        <v>25</v>
      </c>
      <c r="AX1081" s="247" t="s">
        <v>62</v>
      </c>
      <c r="AY1081" s="248" t="s">
        <v>103</v>
      </c>
    </row>
    <row r="1082" spans="2:65" s="139" customFormat="1">
      <c r="B1082" s="138"/>
      <c r="D1082" s="140" t="s">
        <v>112</v>
      </c>
      <c r="E1082" s="141" t="s">
        <v>1</v>
      </c>
      <c r="F1082" s="142" t="s">
        <v>67</v>
      </c>
      <c r="H1082" s="143">
        <v>1</v>
      </c>
      <c r="L1082" s="138"/>
      <c r="M1082" s="145"/>
      <c r="T1082" s="147"/>
      <c r="AT1082" s="141" t="s">
        <v>112</v>
      </c>
      <c r="AU1082" s="141" t="s">
        <v>69</v>
      </c>
      <c r="AV1082" s="139" t="s">
        <v>69</v>
      </c>
      <c r="AW1082" s="139" t="s">
        <v>25</v>
      </c>
      <c r="AX1082" s="139" t="s">
        <v>62</v>
      </c>
      <c r="AY1082" s="141" t="s">
        <v>103</v>
      </c>
    </row>
    <row r="1083" spans="2:65" s="247" customFormat="1">
      <c r="B1083" s="246"/>
      <c r="D1083" s="140" t="s">
        <v>112</v>
      </c>
      <c r="E1083" s="248" t="s">
        <v>1</v>
      </c>
      <c r="F1083" s="249" t="s">
        <v>680</v>
      </c>
      <c r="H1083" s="248" t="s">
        <v>1</v>
      </c>
      <c r="L1083" s="246"/>
      <c r="M1083" s="250"/>
      <c r="T1083" s="251"/>
      <c r="AT1083" s="248" t="s">
        <v>112</v>
      </c>
      <c r="AU1083" s="248" t="s">
        <v>69</v>
      </c>
      <c r="AV1083" s="247" t="s">
        <v>67</v>
      </c>
      <c r="AW1083" s="247" t="s">
        <v>25</v>
      </c>
      <c r="AX1083" s="247" t="s">
        <v>62</v>
      </c>
      <c r="AY1083" s="248" t="s">
        <v>103</v>
      </c>
    </row>
    <row r="1084" spans="2:65" s="247" customFormat="1">
      <c r="B1084" s="246"/>
      <c r="D1084" s="140" t="s">
        <v>112</v>
      </c>
      <c r="E1084" s="248" t="s">
        <v>1</v>
      </c>
      <c r="F1084" s="249" t="s">
        <v>703</v>
      </c>
      <c r="H1084" s="248" t="s">
        <v>1</v>
      </c>
      <c r="L1084" s="246"/>
      <c r="M1084" s="250"/>
      <c r="T1084" s="251"/>
      <c r="AT1084" s="248" t="s">
        <v>112</v>
      </c>
      <c r="AU1084" s="248" t="s">
        <v>69</v>
      </c>
      <c r="AV1084" s="247" t="s">
        <v>67</v>
      </c>
      <c r="AW1084" s="247" t="s">
        <v>25</v>
      </c>
      <c r="AX1084" s="247" t="s">
        <v>62</v>
      </c>
      <c r="AY1084" s="248" t="s">
        <v>103</v>
      </c>
    </row>
    <row r="1085" spans="2:65" s="247" customFormat="1">
      <c r="B1085" s="246"/>
      <c r="D1085" s="140" t="s">
        <v>112</v>
      </c>
      <c r="E1085" s="248" t="s">
        <v>1</v>
      </c>
      <c r="F1085" s="249" t="s">
        <v>676</v>
      </c>
      <c r="H1085" s="248" t="s">
        <v>1</v>
      </c>
      <c r="L1085" s="246"/>
      <c r="M1085" s="250"/>
      <c r="T1085" s="251"/>
      <c r="AT1085" s="248" t="s">
        <v>112</v>
      </c>
      <c r="AU1085" s="248" t="s">
        <v>69</v>
      </c>
      <c r="AV1085" s="247" t="s">
        <v>67</v>
      </c>
      <c r="AW1085" s="247" t="s">
        <v>25</v>
      </c>
      <c r="AX1085" s="247" t="s">
        <v>62</v>
      </c>
      <c r="AY1085" s="248" t="s">
        <v>103</v>
      </c>
    </row>
    <row r="1086" spans="2:65" s="139" customFormat="1">
      <c r="B1086" s="138"/>
      <c r="D1086" s="140" t="s">
        <v>112</v>
      </c>
      <c r="E1086" s="141" t="s">
        <v>1</v>
      </c>
      <c r="F1086" s="142" t="s">
        <v>67</v>
      </c>
      <c r="H1086" s="143">
        <v>1</v>
      </c>
      <c r="L1086" s="138"/>
      <c r="M1086" s="145"/>
      <c r="T1086" s="147"/>
      <c r="AT1086" s="141" t="s">
        <v>112</v>
      </c>
      <c r="AU1086" s="141" t="s">
        <v>69</v>
      </c>
      <c r="AV1086" s="139" t="s">
        <v>69</v>
      </c>
      <c r="AW1086" s="139" t="s">
        <v>25</v>
      </c>
      <c r="AX1086" s="139" t="s">
        <v>62</v>
      </c>
      <c r="AY1086" s="141" t="s">
        <v>103</v>
      </c>
    </row>
    <row r="1087" spans="2:65" s="253" customFormat="1">
      <c r="B1087" s="252"/>
      <c r="D1087" s="140" t="s">
        <v>112</v>
      </c>
      <c r="E1087" s="254" t="s">
        <v>1</v>
      </c>
      <c r="F1087" s="255" t="s">
        <v>439</v>
      </c>
      <c r="H1087" s="256">
        <v>2</v>
      </c>
      <c r="L1087" s="252"/>
      <c r="M1087" s="257"/>
      <c r="T1087" s="258"/>
      <c r="AT1087" s="254" t="s">
        <v>112</v>
      </c>
      <c r="AU1087" s="254" t="s">
        <v>69</v>
      </c>
      <c r="AV1087" s="253" t="s">
        <v>110</v>
      </c>
      <c r="AW1087" s="253" t="s">
        <v>25</v>
      </c>
      <c r="AX1087" s="253" t="s">
        <v>67</v>
      </c>
      <c r="AY1087" s="254" t="s">
        <v>103</v>
      </c>
    </row>
    <row r="1088" spans="2:65" s="186" customFormat="1" ht="16.5" customHeight="1">
      <c r="B1088" s="185"/>
      <c r="C1088" s="266" t="s">
        <v>307</v>
      </c>
      <c r="D1088" s="266" t="s">
        <v>174</v>
      </c>
      <c r="E1088" s="267" t="s">
        <v>704</v>
      </c>
      <c r="F1088" s="268" t="s">
        <v>705</v>
      </c>
      <c r="G1088" s="269" t="s">
        <v>182</v>
      </c>
      <c r="H1088" s="270">
        <v>2</v>
      </c>
      <c r="I1088" s="173"/>
      <c r="J1088" s="271">
        <f>ROUND(I1088*H1088,2)</f>
        <v>0</v>
      </c>
      <c r="K1088" s="268" t="s">
        <v>428</v>
      </c>
      <c r="L1088" s="272"/>
      <c r="M1088" s="273" t="s">
        <v>1</v>
      </c>
      <c r="N1088" s="274" t="s">
        <v>33</v>
      </c>
      <c r="O1088" s="238">
        <v>0</v>
      </c>
      <c r="P1088" s="238">
        <f>O1088*H1088</f>
        <v>0</v>
      </c>
      <c r="Q1088" s="238">
        <v>0.58499999999999996</v>
      </c>
      <c r="R1088" s="238">
        <f>Q1088*H1088</f>
        <v>1.17</v>
      </c>
      <c r="S1088" s="238">
        <v>0</v>
      </c>
      <c r="T1088" s="239">
        <f>S1088*H1088</f>
        <v>0</v>
      </c>
      <c r="AR1088" s="240" t="s">
        <v>145</v>
      </c>
      <c r="AT1088" s="240" t="s">
        <v>174</v>
      </c>
      <c r="AU1088" s="240" t="s">
        <v>69</v>
      </c>
      <c r="AY1088" s="182" t="s">
        <v>103</v>
      </c>
      <c r="BE1088" s="241">
        <f>IF(N1088="základní",J1088,0)</f>
        <v>0</v>
      </c>
      <c r="BF1088" s="241">
        <f>IF(N1088="snížená",J1088,0)</f>
        <v>0</v>
      </c>
      <c r="BG1088" s="241">
        <f>IF(N1088="zákl. přenesená",J1088,0)</f>
        <v>0</v>
      </c>
      <c r="BH1088" s="241">
        <f>IF(N1088="sníž. přenesená",J1088,0)</f>
        <v>0</v>
      </c>
      <c r="BI1088" s="241">
        <f>IF(N1088="nulová",J1088,0)</f>
        <v>0</v>
      </c>
      <c r="BJ1088" s="182" t="s">
        <v>67</v>
      </c>
      <c r="BK1088" s="241">
        <f>ROUND(I1088*H1088,2)</f>
        <v>0</v>
      </c>
      <c r="BL1088" s="182" t="s">
        <v>110</v>
      </c>
      <c r="BM1088" s="240" t="s">
        <v>706</v>
      </c>
    </row>
    <row r="1089" spans="2:65" s="186" customFormat="1">
      <c r="B1089" s="185"/>
      <c r="D1089" s="140" t="s">
        <v>430</v>
      </c>
      <c r="F1089" s="242" t="s">
        <v>705</v>
      </c>
      <c r="L1089" s="185"/>
      <c r="M1089" s="243"/>
      <c r="T1089" s="244"/>
      <c r="AT1089" s="182" t="s">
        <v>430</v>
      </c>
      <c r="AU1089" s="182" t="s">
        <v>69</v>
      </c>
    </row>
    <row r="1090" spans="2:65" s="247" customFormat="1">
      <c r="B1090" s="246"/>
      <c r="D1090" s="140" t="s">
        <v>112</v>
      </c>
      <c r="E1090" s="248" t="s">
        <v>1</v>
      </c>
      <c r="F1090" s="249" t="s">
        <v>434</v>
      </c>
      <c r="H1090" s="248" t="s">
        <v>1</v>
      </c>
      <c r="L1090" s="246"/>
      <c r="M1090" s="250"/>
      <c r="T1090" s="251"/>
      <c r="AT1090" s="248" t="s">
        <v>112</v>
      </c>
      <c r="AU1090" s="248" t="s">
        <v>69</v>
      </c>
      <c r="AV1090" s="247" t="s">
        <v>67</v>
      </c>
      <c r="AW1090" s="247" t="s">
        <v>25</v>
      </c>
      <c r="AX1090" s="247" t="s">
        <v>62</v>
      </c>
      <c r="AY1090" s="248" t="s">
        <v>103</v>
      </c>
    </row>
    <row r="1091" spans="2:65" s="247" customFormat="1">
      <c r="B1091" s="246"/>
      <c r="D1091" s="140" t="s">
        <v>112</v>
      </c>
      <c r="E1091" s="248" t="s">
        <v>1</v>
      </c>
      <c r="F1091" s="249" t="s">
        <v>435</v>
      </c>
      <c r="H1091" s="248" t="s">
        <v>1</v>
      </c>
      <c r="L1091" s="246"/>
      <c r="M1091" s="250"/>
      <c r="T1091" s="251"/>
      <c r="AT1091" s="248" t="s">
        <v>112</v>
      </c>
      <c r="AU1091" s="248" t="s">
        <v>69</v>
      </c>
      <c r="AV1091" s="247" t="s">
        <v>67</v>
      </c>
      <c r="AW1091" s="247" t="s">
        <v>25</v>
      </c>
      <c r="AX1091" s="247" t="s">
        <v>62</v>
      </c>
      <c r="AY1091" s="248" t="s">
        <v>103</v>
      </c>
    </row>
    <row r="1092" spans="2:65" s="247" customFormat="1">
      <c r="B1092" s="246"/>
      <c r="D1092" s="140" t="s">
        <v>112</v>
      </c>
      <c r="E1092" s="248" t="s">
        <v>1</v>
      </c>
      <c r="F1092" s="249" t="s">
        <v>436</v>
      </c>
      <c r="H1092" s="248" t="s">
        <v>1</v>
      </c>
      <c r="L1092" s="246"/>
      <c r="M1092" s="250"/>
      <c r="T1092" s="251"/>
      <c r="AT1092" s="248" t="s">
        <v>112</v>
      </c>
      <c r="AU1092" s="248" t="s">
        <v>69</v>
      </c>
      <c r="AV1092" s="247" t="s">
        <v>67</v>
      </c>
      <c r="AW1092" s="247" t="s">
        <v>25</v>
      </c>
      <c r="AX1092" s="247" t="s">
        <v>62</v>
      </c>
      <c r="AY1092" s="248" t="s">
        <v>103</v>
      </c>
    </row>
    <row r="1093" spans="2:65" s="247" customFormat="1">
      <c r="B1093" s="246"/>
      <c r="D1093" s="140" t="s">
        <v>112</v>
      </c>
      <c r="E1093" s="248" t="s">
        <v>1</v>
      </c>
      <c r="F1093" s="249" t="s">
        <v>702</v>
      </c>
      <c r="H1093" s="248" t="s">
        <v>1</v>
      </c>
      <c r="L1093" s="246"/>
      <c r="M1093" s="250"/>
      <c r="T1093" s="251"/>
      <c r="AT1093" s="248" t="s">
        <v>112</v>
      </c>
      <c r="AU1093" s="248" t="s">
        <v>69</v>
      </c>
      <c r="AV1093" s="247" t="s">
        <v>67</v>
      </c>
      <c r="AW1093" s="247" t="s">
        <v>25</v>
      </c>
      <c r="AX1093" s="247" t="s">
        <v>62</v>
      </c>
      <c r="AY1093" s="248" t="s">
        <v>103</v>
      </c>
    </row>
    <row r="1094" spans="2:65" s="247" customFormat="1">
      <c r="B1094" s="246"/>
      <c r="D1094" s="140" t="s">
        <v>112</v>
      </c>
      <c r="E1094" s="248" t="s">
        <v>1</v>
      </c>
      <c r="F1094" s="249" t="s">
        <v>677</v>
      </c>
      <c r="H1094" s="248" t="s">
        <v>1</v>
      </c>
      <c r="L1094" s="246"/>
      <c r="M1094" s="250"/>
      <c r="T1094" s="251"/>
      <c r="AT1094" s="248" t="s">
        <v>112</v>
      </c>
      <c r="AU1094" s="248" t="s">
        <v>69</v>
      </c>
      <c r="AV1094" s="247" t="s">
        <v>67</v>
      </c>
      <c r="AW1094" s="247" t="s">
        <v>25</v>
      </c>
      <c r="AX1094" s="247" t="s">
        <v>62</v>
      </c>
      <c r="AY1094" s="248" t="s">
        <v>103</v>
      </c>
    </row>
    <row r="1095" spans="2:65" s="247" customFormat="1">
      <c r="B1095" s="246"/>
      <c r="D1095" s="140" t="s">
        <v>112</v>
      </c>
      <c r="E1095" s="248" t="s">
        <v>1</v>
      </c>
      <c r="F1095" s="249" t="s">
        <v>703</v>
      </c>
      <c r="H1095" s="248" t="s">
        <v>1</v>
      </c>
      <c r="L1095" s="246"/>
      <c r="M1095" s="250"/>
      <c r="T1095" s="251"/>
      <c r="AT1095" s="248" t="s">
        <v>112</v>
      </c>
      <c r="AU1095" s="248" t="s">
        <v>69</v>
      </c>
      <c r="AV1095" s="247" t="s">
        <v>67</v>
      </c>
      <c r="AW1095" s="247" t="s">
        <v>25</v>
      </c>
      <c r="AX1095" s="247" t="s">
        <v>62</v>
      </c>
      <c r="AY1095" s="248" t="s">
        <v>103</v>
      </c>
    </row>
    <row r="1096" spans="2:65" s="247" customFormat="1">
      <c r="B1096" s="246"/>
      <c r="D1096" s="140" t="s">
        <v>112</v>
      </c>
      <c r="E1096" s="248" t="s">
        <v>1</v>
      </c>
      <c r="F1096" s="249" t="s">
        <v>676</v>
      </c>
      <c r="H1096" s="248" t="s">
        <v>1</v>
      </c>
      <c r="L1096" s="246"/>
      <c r="M1096" s="250"/>
      <c r="T1096" s="251"/>
      <c r="AT1096" s="248" t="s">
        <v>112</v>
      </c>
      <c r="AU1096" s="248" t="s">
        <v>69</v>
      </c>
      <c r="AV1096" s="247" t="s">
        <v>67</v>
      </c>
      <c r="AW1096" s="247" t="s">
        <v>25</v>
      </c>
      <c r="AX1096" s="247" t="s">
        <v>62</v>
      </c>
      <c r="AY1096" s="248" t="s">
        <v>103</v>
      </c>
    </row>
    <row r="1097" spans="2:65" s="139" customFormat="1">
      <c r="B1097" s="138"/>
      <c r="D1097" s="140" t="s">
        <v>112</v>
      </c>
      <c r="E1097" s="141" t="s">
        <v>1</v>
      </c>
      <c r="F1097" s="142" t="s">
        <v>67</v>
      </c>
      <c r="H1097" s="143">
        <v>1</v>
      </c>
      <c r="L1097" s="138"/>
      <c r="M1097" s="145"/>
      <c r="T1097" s="147"/>
      <c r="AT1097" s="141" t="s">
        <v>112</v>
      </c>
      <c r="AU1097" s="141" t="s">
        <v>69</v>
      </c>
      <c r="AV1097" s="139" t="s">
        <v>69</v>
      </c>
      <c r="AW1097" s="139" t="s">
        <v>25</v>
      </c>
      <c r="AX1097" s="139" t="s">
        <v>62</v>
      </c>
      <c r="AY1097" s="141" t="s">
        <v>103</v>
      </c>
    </row>
    <row r="1098" spans="2:65" s="247" customFormat="1">
      <c r="B1098" s="246"/>
      <c r="D1098" s="140" t="s">
        <v>112</v>
      </c>
      <c r="E1098" s="248" t="s">
        <v>1</v>
      </c>
      <c r="F1098" s="249" t="s">
        <v>680</v>
      </c>
      <c r="H1098" s="248" t="s">
        <v>1</v>
      </c>
      <c r="L1098" s="246"/>
      <c r="M1098" s="250"/>
      <c r="T1098" s="251"/>
      <c r="AT1098" s="248" t="s">
        <v>112</v>
      </c>
      <c r="AU1098" s="248" t="s">
        <v>69</v>
      </c>
      <c r="AV1098" s="247" t="s">
        <v>67</v>
      </c>
      <c r="AW1098" s="247" t="s">
        <v>25</v>
      </c>
      <c r="AX1098" s="247" t="s">
        <v>62</v>
      </c>
      <c r="AY1098" s="248" t="s">
        <v>103</v>
      </c>
    </row>
    <row r="1099" spans="2:65" s="247" customFormat="1">
      <c r="B1099" s="246"/>
      <c r="D1099" s="140" t="s">
        <v>112</v>
      </c>
      <c r="E1099" s="248" t="s">
        <v>1</v>
      </c>
      <c r="F1099" s="249" t="s">
        <v>703</v>
      </c>
      <c r="H1099" s="248" t="s">
        <v>1</v>
      </c>
      <c r="L1099" s="246"/>
      <c r="M1099" s="250"/>
      <c r="T1099" s="251"/>
      <c r="AT1099" s="248" t="s">
        <v>112</v>
      </c>
      <c r="AU1099" s="248" t="s">
        <v>69</v>
      </c>
      <c r="AV1099" s="247" t="s">
        <v>67</v>
      </c>
      <c r="AW1099" s="247" t="s">
        <v>25</v>
      </c>
      <c r="AX1099" s="247" t="s">
        <v>62</v>
      </c>
      <c r="AY1099" s="248" t="s">
        <v>103</v>
      </c>
    </row>
    <row r="1100" spans="2:65" s="247" customFormat="1">
      <c r="B1100" s="246"/>
      <c r="D1100" s="140" t="s">
        <v>112</v>
      </c>
      <c r="E1100" s="248" t="s">
        <v>1</v>
      </c>
      <c r="F1100" s="249" t="s">
        <v>676</v>
      </c>
      <c r="H1100" s="248" t="s">
        <v>1</v>
      </c>
      <c r="L1100" s="246"/>
      <c r="M1100" s="250"/>
      <c r="T1100" s="251"/>
      <c r="AT1100" s="248" t="s">
        <v>112</v>
      </c>
      <c r="AU1100" s="248" t="s">
        <v>69</v>
      </c>
      <c r="AV1100" s="247" t="s">
        <v>67</v>
      </c>
      <c r="AW1100" s="247" t="s">
        <v>25</v>
      </c>
      <c r="AX1100" s="247" t="s">
        <v>62</v>
      </c>
      <c r="AY1100" s="248" t="s">
        <v>103</v>
      </c>
    </row>
    <row r="1101" spans="2:65" s="139" customFormat="1">
      <c r="B1101" s="138"/>
      <c r="D1101" s="140" t="s">
        <v>112</v>
      </c>
      <c r="E1101" s="141" t="s">
        <v>1</v>
      </c>
      <c r="F1101" s="142" t="s">
        <v>67</v>
      </c>
      <c r="H1101" s="143">
        <v>1</v>
      </c>
      <c r="L1101" s="138"/>
      <c r="M1101" s="145"/>
      <c r="T1101" s="147"/>
      <c r="AT1101" s="141" t="s">
        <v>112</v>
      </c>
      <c r="AU1101" s="141" t="s">
        <v>69</v>
      </c>
      <c r="AV1101" s="139" t="s">
        <v>69</v>
      </c>
      <c r="AW1101" s="139" t="s">
        <v>25</v>
      </c>
      <c r="AX1101" s="139" t="s">
        <v>62</v>
      </c>
      <c r="AY1101" s="141" t="s">
        <v>103</v>
      </c>
    </row>
    <row r="1102" spans="2:65" s="253" customFormat="1">
      <c r="B1102" s="252"/>
      <c r="D1102" s="140" t="s">
        <v>112</v>
      </c>
      <c r="E1102" s="254" t="s">
        <v>1</v>
      </c>
      <c r="F1102" s="255" t="s">
        <v>439</v>
      </c>
      <c r="H1102" s="256">
        <v>2</v>
      </c>
      <c r="L1102" s="252"/>
      <c r="M1102" s="257"/>
      <c r="T1102" s="258"/>
      <c r="AT1102" s="254" t="s">
        <v>112</v>
      </c>
      <c r="AU1102" s="254" t="s">
        <v>69</v>
      </c>
      <c r="AV1102" s="253" t="s">
        <v>110</v>
      </c>
      <c r="AW1102" s="253" t="s">
        <v>25</v>
      </c>
      <c r="AX1102" s="253" t="s">
        <v>67</v>
      </c>
      <c r="AY1102" s="254" t="s">
        <v>103</v>
      </c>
    </row>
    <row r="1103" spans="2:65" s="186" customFormat="1" ht="16.5" customHeight="1">
      <c r="B1103" s="185"/>
      <c r="C1103" s="230" t="s">
        <v>316</v>
      </c>
      <c r="D1103" s="230" t="s">
        <v>105</v>
      </c>
      <c r="E1103" s="231" t="s">
        <v>707</v>
      </c>
      <c r="F1103" s="232" t="s">
        <v>708</v>
      </c>
      <c r="G1103" s="233" t="s">
        <v>182</v>
      </c>
      <c r="H1103" s="234">
        <v>3</v>
      </c>
      <c r="I1103" s="172"/>
      <c r="J1103" s="235">
        <f>ROUND(I1103*H1103,2)</f>
        <v>0</v>
      </c>
      <c r="K1103" s="232" t="s">
        <v>428</v>
      </c>
      <c r="L1103" s="185"/>
      <c r="M1103" s="236" t="s">
        <v>1</v>
      </c>
      <c r="N1103" s="237" t="s">
        <v>33</v>
      </c>
      <c r="O1103" s="238">
        <v>2.08</v>
      </c>
      <c r="P1103" s="238">
        <f>O1103*H1103</f>
        <v>6.24</v>
      </c>
      <c r="Q1103" s="238">
        <v>2.8539999999999999E-2</v>
      </c>
      <c r="R1103" s="238">
        <f>Q1103*H1103</f>
        <v>8.5620000000000002E-2</v>
      </c>
      <c r="S1103" s="238">
        <v>0</v>
      </c>
      <c r="T1103" s="239">
        <f>S1103*H1103</f>
        <v>0</v>
      </c>
      <c r="AR1103" s="240" t="s">
        <v>110</v>
      </c>
      <c r="AT1103" s="240" t="s">
        <v>105</v>
      </c>
      <c r="AU1103" s="240" t="s">
        <v>69</v>
      </c>
      <c r="AY1103" s="182" t="s">
        <v>103</v>
      </c>
      <c r="BE1103" s="241">
        <f>IF(N1103="základní",J1103,0)</f>
        <v>0</v>
      </c>
      <c r="BF1103" s="241">
        <f>IF(N1103="snížená",J1103,0)</f>
        <v>0</v>
      </c>
      <c r="BG1103" s="241">
        <f>IF(N1103="zákl. přenesená",J1103,0)</f>
        <v>0</v>
      </c>
      <c r="BH1103" s="241">
        <f>IF(N1103="sníž. přenesená",J1103,0)</f>
        <v>0</v>
      </c>
      <c r="BI1103" s="241">
        <f>IF(N1103="nulová",J1103,0)</f>
        <v>0</v>
      </c>
      <c r="BJ1103" s="182" t="s">
        <v>67</v>
      </c>
      <c r="BK1103" s="241">
        <f>ROUND(I1103*H1103,2)</f>
        <v>0</v>
      </c>
      <c r="BL1103" s="182" t="s">
        <v>110</v>
      </c>
      <c r="BM1103" s="240" t="s">
        <v>709</v>
      </c>
    </row>
    <row r="1104" spans="2:65" s="186" customFormat="1">
      <c r="B1104" s="185"/>
      <c r="D1104" s="140" t="s">
        <v>430</v>
      </c>
      <c r="F1104" s="242" t="s">
        <v>708</v>
      </c>
      <c r="L1104" s="185"/>
      <c r="M1104" s="243"/>
      <c r="T1104" s="244"/>
      <c r="AT1104" s="182" t="s">
        <v>430</v>
      </c>
      <c r="AU1104" s="182" t="s">
        <v>69</v>
      </c>
    </row>
    <row r="1105" spans="2:51" s="247" customFormat="1">
      <c r="B1105" s="246"/>
      <c r="D1105" s="140" t="s">
        <v>112</v>
      </c>
      <c r="E1105" s="248" t="s">
        <v>1</v>
      </c>
      <c r="F1105" s="249" t="s">
        <v>434</v>
      </c>
      <c r="H1105" s="248" t="s">
        <v>1</v>
      </c>
      <c r="L1105" s="246"/>
      <c r="M1105" s="250"/>
      <c r="T1105" s="251"/>
      <c r="AT1105" s="248" t="s">
        <v>112</v>
      </c>
      <c r="AU1105" s="248" t="s">
        <v>69</v>
      </c>
      <c r="AV1105" s="247" t="s">
        <v>67</v>
      </c>
      <c r="AW1105" s="247" t="s">
        <v>25</v>
      </c>
      <c r="AX1105" s="247" t="s">
        <v>62</v>
      </c>
      <c r="AY1105" s="248" t="s">
        <v>103</v>
      </c>
    </row>
    <row r="1106" spans="2:51" s="247" customFormat="1">
      <c r="B1106" s="246"/>
      <c r="D1106" s="140" t="s">
        <v>112</v>
      </c>
      <c r="E1106" s="248" t="s">
        <v>1</v>
      </c>
      <c r="F1106" s="249" t="s">
        <v>435</v>
      </c>
      <c r="H1106" s="248" t="s">
        <v>1</v>
      </c>
      <c r="L1106" s="246"/>
      <c r="M1106" s="250"/>
      <c r="T1106" s="251"/>
      <c r="AT1106" s="248" t="s">
        <v>112</v>
      </c>
      <c r="AU1106" s="248" t="s">
        <v>69</v>
      </c>
      <c r="AV1106" s="247" t="s">
        <v>67</v>
      </c>
      <c r="AW1106" s="247" t="s">
        <v>25</v>
      </c>
      <c r="AX1106" s="247" t="s">
        <v>62</v>
      </c>
      <c r="AY1106" s="248" t="s">
        <v>103</v>
      </c>
    </row>
    <row r="1107" spans="2:51" s="247" customFormat="1">
      <c r="B1107" s="246"/>
      <c r="D1107" s="140" t="s">
        <v>112</v>
      </c>
      <c r="E1107" s="248" t="s">
        <v>1</v>
      </c>
      <c r="F1107" s="249" t="s">
        <v>436</v>
      </c>
      <c r="H1107" s="248" t="s">
        <v>1</v>
      </c>
      <c r="L1107" s="246"/>
      <c r="M1107" s="250"/>
      <c r="T1107" s="251"/>
      <c r="AT1107" s="248" t="s">
        <v>112</v>
      </c>
      <c r="AU1107" s="248" t="s">
        <v>69</v>
      </c>
      <c r="AV1107" s="247" t="s">
        <v>67</v>
      </c>
      <c r="AW1107" s="247" t="s">
        <v>25</v>
      </c>
      <c r="AX1107" s="247" t="s">
        <v>62</v>
      </c>
      <c r="AY1107" s="248" t="s">
        <v>103</v>
      </c>
    </row>
    <row r="1108" spans="2:51" s="247" customFormat="1">
      <c r="B1108" s="246"/>
      <c r="D1108" s="140" t="s">
        <v>112</v>
      </c>
      <c r="E1108" s="248" t="s">
        <v>1</v>
      </c>
      <c r="F1108" s="249" t="s">
        <v>546</v>
      </c>
      <c r="H1108" s="248" t="s">
        <v>1</v>
      </c>
      <c r="L1108" s="246"/>
      <c r="M1108" s="250"/>
      <c r="T1108" s="251"/>
      <c r="AT1108" s="248" t="s">
        <v>112</v>
      </c>
      <c r="AU1108" s="248" t="s">
        <v>69</v>
      </c>
      <c r="AV1108" s="247" t="s">
        <v>67</v>
      </c>
      <c r="AW1108" s="247" t="s">
        <v>25</v>
      </c>
      <c r="AX1108" s="247" t="s">
        <v>62</v>
      </c>
      <c r="AY1108" s="248" t="s">
        <v>103</v>
      </c>
    </row>
    <row r="1109" spans="2:51" s="247" customFormat="1">
      <c r="B1109" s="246"/>
      <c r="D1109" s="140" t="s">
        <v>112</v>
      </c>
      <c r="E1109" s="248" t="s">
        <v>1</v>
      </c>
      <c r="F1109" s="249" t="s">
        <v>677</v>
      </c>
      <c r="H1109" s="248" t="s">
        <v>1</v>
      </c>
      <c r="L1109" s="246"/>
      <c r="M1109" s="250"/>
      <c r="T1109" s="251"/>
      <c r="AT1109" s="248" t="s">
        <v>112</v>
      </c>
      <c r="AU1109" s="248" t="s">
        <v>69</v>
      </c>
      <c r="AV1109" s="247" t="s">
        <v>67</v>
      </c>
      <c r="AW1109" s="247" t="s">
        <v>25</v>
      </c>
      <c r="AX1109" s="247" t="s">
        <v>62</v>
      </c>
      <c r="AY1109" s="248" t="s">
        <v>103</v>
      </c>
    </row>
    <row r="1110" spans="2:51" s="247" customFormat="1">
      <c r="B1110" s="246"/>
      <c r="D1110" s="140" t="s">
        <v>112</v>
      </c>
      <c r="E1110" s="248" t="s">
        <v>1</v>
      </c>
      <c r="F1110" s="249" t="s">
        <v>710</v>
      </c>
      <c r="H1110" s="248" t="s">
        <v>1</v>
      </c>
      <c r="L1110" s="246"/>
      <c r="M1110" s="250"/>
      <c r="T1110" s="251"/>
      <c r="AT1110" s="248" t="s">
        <v>112</v>
      </c>
      <c r="AU1110" s="248" t="s">
        <v>69</v>
      </c>
      <c r="AV1110" s="247" t="s">
        <v>67</v>
      </c>
      <c r="AW1110" s="247" t="s">
        <v>25</v>
      </c>
      <c r="AX1110" s="247" t="s">
        <v>62</v>
      </c>
      <c r="AY1110" s="248" t="s">
        <v>103</v>
      </c>
    </row>
    <row r="1111" spans="2:51" s="247" customFormat="1">
      <c r="B1111" s="246"/>
      <c r="D1111" s="140" t="s">
        <v>112</v>
      </c>
      <c r="E1111" s="248" t="s">
        <v>1</v>
      </c>
      <c r="F1111" s="249" t="s">
        <v>676</v>
      </c>
      <c r="H1111" s="248" t="s">
        <v>1</v>
      </c>
      <c r="L1111" s="246"/>
      <c r="M1111" s="250"/>
      <c r="T1111" s="251"/>
      <c r="AT1111" s="248" t="s">
        <v>112</v>
      </c>
      <c r="AU1111" s="248" t="s">
        <v>69</v>
      </c>
      <c r="AV1111" s="247" t="s">
        <v>67</v>
      </c>
      <c r="AW1111" s="247" t="s">
        <v>25</v>
      </c>
      <c r="AX1111" s="247" t="s">
        <v>62</v>
      </c>
      <c r="AY1111" s="248" t="s">
        <v>103</v>
      </c>
    </row>
    <row r="1112" spans="2:51" s="139" customFormat="1">
      <c r="B1112" s="138"/>
      <c r="D1112" s="140" t="s">
        <v>112</v>
      </c>
      <c r="E1112" s="141" t="s">
        <v>1</v>
      </c>
      <c r="F1112" s="142" t="s">
        <v>67</v>
      </c>
      <c r="H1112" s="143">
        <v>1</v>
      </c>
      <c r="L1112" s="138"/>
      <c r="M1112" s="145"/>
      <c r="T1112" s="147"/>
      <c r="AT1112" s="141" t="s">
        <v>112</v>
      </c>
      <c r="AU1112" s="141" t="s">
        <v>69</v>
      </c>
      <c r="AV1112" s="139" t="s">
        <v>69</v>
      </c>
      <c r="AW1112" s="139" t="s">
        <v>25</v>
      </c>
      <c r="AX1112" s="139" t="s">
        <v>62</v>
      </c>
      <c r="AY1112" s="141" t="s">
        <v>103</v>
      </c>
    </row>
    <row r="1113" spans="2:51" s="247" customFormat="1">
      <c r="B1113" s="246"/>
      <c r="D1113" s="140" t="s">
        <v>112</v>
      </c>
      <c r="E1113" s="248" t="s">
        <v>1</v>
      </c>
      <c r="F1113" s="249" t="s">
        <v>680</v>
      </c>
      <c r="H1113" s="248" t="s">
        <v>1</v>
      </c>
      <c r="L1113" s="246"/>
      <c r="M1113" s="250"/>
      <c r="T1113" s="251"/>
      <c r="AT1113" s="248" t="s">
        <v>112</v>
      </c>
      <c r="AU1113" s="248" t="s">
        <v>69</v>
      </c>
      <c r="AV1113" s="247" t="s">
        <v>67</v>
      </c>
      <c r="AW1113" s="247" t="s">
        <v>25</v>
      </c>
      <c r="AX1113" s="247" t="s">
        <v>62</v>
      </c>
      <c r="AY1113" s="248" t="s">
        <v>103</v>
      </c>
    </row>
    <row r="1114" spans="2:51" s="247" customFormat="1">
      <c r="B1114" s="246"/>
      <c r="D1114" s="140" t="s">
        <v>112</v>
      </c>
      <c r="E1114" s="248" t="s">
        <v>1</v>
      </c>
      <c r="F1114" s="249" t="s">
        <v>710</v>
      </c>
      <c r="H1114" s="248" t="s">
        <v>1</v>
      </c>
      <c r="L1114" s="246"/>
      <c r="M1114" s="250"/>
      <c r="T1114" s="251"/>
      <c r="AT1114" s="248" t="s">
        <v>112</v>
      </c>
      <c r="AU1114" s="248" t="s">
        <v>69</v>
      </c>
      <c r="AV1114" s="247" t="s">
        <v>67</v>
      </c>
      <c r="AW1114" s="247" t="s">
        <v>25</v>
      </c>
      <c r="AX1114" s="247" t="s">
        <v>62</v>
      </c>
      <c r="AY1114" s="248" t="s">
        <v>103</v>
      </c>
    </row>
    <row r="1115" spans="2:51" s="247" customFormat="1">
      <c r="B1115" s="246"/>
      <c r="D1115" s="140" t="s">
        <v>112</v>
      </c>
      <c r="E1115" s="248" t="s">
        <v>1</v>
      </c>
      <c r="F1115" s="249" t="s">
        <v>676</v>
      </c>
      <c r="H1115" s="248" t="s">
        <v>1</v>
      </c>
      <c r="L1115" s="246"/>
      <c r="M1115" s="250"/>
      <c r="T1115" s="251"/>
      <c r="AT1115" s="248" t="s">
        <v>112</v>
      </c>
      <c r="AU1115" s="248" t="s">
        <v>69</v>
      </c>
      <c r="AV1115" s="247" t="s">
        <v>67</v>
      </c>
      <c r="AW1115" s="247" t="s">
        <v>25</v>
      </c>
      <c r="AX1115" s="247" t="s">
        <v>62</v>
      </c>
      <c r="AY1115" s="248" t="s">
        <v>103</v>
      </c>
    </row>
    <row r="1116" spans="2:51" s="139" customFormat="1">
      <c r="B1116" s="138"/>
      <c r="D1116" s="140" t="s">
        <v>112</v>
      </c>
      <c r="E1116" s="141" t="s">
        <v>1</v>
      </c>
      <c r="F1116" s="142" t="s">
        <v>67</v>
      </c>
      <c r="H1116" s="143">
        <v>1</v>
      </c>
      <c r="L1116" s="138"/>
      <c r="M1116" s="145"/>
      <c r="T1116" s="147"/>
      <c r="AT1116" s="141" t="s">
        <v>112</v>
      </c>
      <c r="AU1116" s="141" t="s">
        <v>69</v>
      </c>
      <c r="AV1116" s="139" t="s">
        <v>69</v>
      </c>
      <c r="AW1116" s="139" t="s">
        <v>25</v>
      </c>
      <c r="AX1116" s="139" t="s">
        <v>62</v>
      </c>
      <c r="AY1116" s="141" t="s">
        <v>103</v>
      </c>
    </row>
    <row r="1117" spans="2:51" s="247" customFormat="1">
      <c r="B1117" s="246"/>
      <c r="D1117" s="140" t="s">
        <v>112</v>
      </c>
      <c r="E1117" s="248" t="s">
        <v>1</v>
      </c>
      <c r="F1117" s="249" t="s">
        <v>673</v>
      </c>
      <c r="H1117" s="248" t="s">
        <v>1</v>
      </c>
      <c r="L1117" s="246"/>
      <c r="M1117" s="250"/>
      <c r="T1117" s="251"/>
      <c r="AT1117" s="248" t="s">
        <v>112</v>
      </c>
      <c r="AU1117" s="248" t="s">
        <v>69</v>
      </c>
      <c r="AV1117" s="247" t="s">
        <v>67</v>
      </c>
      <c r="AW1117" s="247" t="s">
        <v>25</v>
      </c>
      <c r="AX1117" s="247" t="s">
        <v>62</v>
      </c>
      <c r="AY1117" s="248" t="s">
        <v>103</v>
      </c>
    </row>
    <row r="1118" spans="2:51" s="247" customFormat="1">
      <c r="B1118" s="246"/>
      <c r="D1118" s="140" t="s">
        <v>112</v>
      </c>
      <c r="E1118" s="248" t="s">
        <v>1</v>
      </c>
      <c r="F1118" s="249" t="s">
        <v>674</v>
      </c>
      <c r="H1118" s="248" t="s">
        <v>1</v>
      </c>
      <c r="L1118" s="246"/>
      <c r="M1118" s="250"/>
      <c r="T1118" s="251"/>
      <c r="AT1118" s="248" t="s">
        <v>112</v>
      </c>
      <c r="AU1118" s="248" t="s">
        <v>69</v>
      </c>
      <c r="AV1118" s="247" t="s">
        <v>67</v>
      </c>
      <c r="AW1118" s="247" t="s">
        <v>25</v>
      </c>
      <c r="AX1118" s="247" t="s">
        <v>62</v>
      </c>
      <c r="AY1118" s="248" t="s">
        <v>103</v>
      </c>
    </row>
    <row r="1119" spans="2:51" s="247" customFormat="1">
      <c r="B1119" s="246"/>
      <c r="D1119" s="140" t="s">
        <v>112</v>
      </c>
      <c r="E1119" s="248" t="s">
        <v>1</v>
      </c>
      <c r="F1119" s="249" t="s">
        <v>711</v>
      </c>
      <c r="H1119" s="248" t="s">
        <v>1</v>
      </c>
      <c r="L1119" s="246"/>
      <c r="M1119" s="250"/>
      <c r="T1119" s="251"/>
      <c r="AT1119" s="248" t="s">
        <v>112</v>
      </c>
      <c r="AU1119" s="248" t="s">
        <v>69</v>
      </c>
      <c r="AV1119" s="247" t="s">
        <v>67</v>
      </c>
      <c r="AW1119" s="247" t="s">
        <v>25</v>
      </c>
      <c r="AX1119" s="247" t="s">
        <v>62</v>
      </c>
      <c r="AY1119" s="248" t="s">
        <v>103</v>
      </c>
    </row>
    <row r="1120" spans="2:51" s="139" customFormat="1">
      <c r="B1120" s="138"/>
      <c r="D1120" s="140" t="s">
        <v>112</v>
      </c>
      <c r="E1120" s="141" t="s">
        <v>1</v>
      </c>
      <c r="F1120" s="142" t="s">
        <v>67</v>
      </c>
      <c r="H1120" s="143">
        <v>1</v>
      </c>
      <c r="L1120" s="138"/>
      <c r="M1120" s="145"/>
      <c r="T1120" s="147"/>
      <c r="AT1120" s="141" t="s">
        <v>112</v>
      </c>
      <c r="AU1120" s="141" t="s">
        <v>69</v>
      </c>
      <c r="AV1120" s="139" t="s">
        <v>69</v>
      </c>
      <c r="AW1120" s="139" t="s">
        <v>25</v>
      </c>
      <c r="AX1120" s="139" t="s">
        <v>62</v>
      </c>
      <c r="AY1120" s="141" t="s">
        <v>103</v>
      </c>
    </row>
    <row r="1121" spans="2:65" s="253" customFormat="1">
      <c r="B1121" s="252"/>
      <c r="D1121" s="140" t="s">
        <v>112</v>
      </c>
      <c r="E1121" s="254" t="s">
        <v>1</v>
      </c>
      <c r="F1121" s="255" t="s">
        <v>439</v>
      </c>
      <c r="H1121" s="256">
        <v>3</v>
      </c>
      <c r="L1121" s="252"/>
      <c r="M1121" s="257"/>
      <c r="T1121" s="258"/>
      <c r="AT1121" s="254" t="s">
        <v>112</v>
      </c>
      <c r="AU1121" s="254" t="s">
        <v>69</v>
      </c>
      <c r="AV1121" s="253" t="s">
        <v>110</v>
      </c>
      <c r="AW1121" s="253" t="s">
        <v>25</v>
      </c>
      <c r="AX1121" s="253" t="s">
        <v>67</v>
      </c>
      <c r="AY1121" s="254" t="s">
        <v>103</v>
      </c>
    </row>
    <row r="1122" spans="2:65" s="186" customFormat="1" ht="16.5" customHeight="1">
      <c r="B1122" s="185"/>
      <c r="C1122" s="266" t="s">
        <v>322</v>
      </c>
      <c r="D1122" s="266" t="s">
        <v>174</v>
      </c>
      <c r="E1122" s="267" t="s">
        <v>712</v>
      </c>
      <c r="F1122" s="268" t="s">
        <v>713</v>
      </c>
      <c r="G1122" s="269" t="s">
        <v>182</v>
      </c>
      <c r="H1122" s="270">
        <v>2</v>
      </c>
      <c r="I1122" s="173"/>
      <c r="J1122" s="271">
        <f>ROUND(I1122*H1122,2)</f>
        <v>0</v>
      </c>
      <c r="K1122" s="268" t="s">
        <v>625</v>
      </c>
      <c r="L1122" s="272"/>
      <c r="M1122" s="273" t="s">
        <v>1</v>
      </c>
      <c r="N1122" s="274" t="s">
        <v>33</v>
      </c>
      <c r="O1122" s="238">
        <v>0</v>
      </c>
      <c r="P1122" s="238">
        <f>O1122*H1122</f>
        <v>0</v>
      </c>
      <c r="Q1122" s="238">
        <v>1.1599999999999999</v>
      </c>
      <c r="R1122" s="238">
        <f>Q1122*H1122</f>
        <v>2.3199999999999998</v>
      </c>
      <c r="S1122" s="238">
        <v>0</v>
      </c>
      <c r="T1122" s="239">
        <f>S1122*H1122</f>
        <v>0</v>
      </c>
      <c r="AR1122" s="240" t="s">
        <v>145</v>
      </c>
      <c r="AT1122" s="240" t="s">
        <v>174</v>
      </c>
      <c r="AU1122" s="240" t="s">
        <v>69</v>
      </c>
      <c r="AY1122" s="182" t="s">
        <v>103</v>
      </c>
      <c r="BE1122" s="241">
        <f>IF(N1122="základní",J1122,0)</f>
        <v>0</v>
      </c>
      <c r="BF1122" s="241">
        <f>IF(N1122="snížená",J1122,0)</f>
        <v>0</v>
      </c>
      <c r="BG1122" s="241">
        <f>IF(N1122="zákl. přenesená",J1122,0)</f>
        <v>0</v>
      </c>
      <c r="BH1122" s="241">
        <f>IF(N1122="sníž. přenesená",J1122,0)</f>
        <v>0</v>
      </c>
      <c r="BI1122" s="241">
        <f>IF(N1122="nulová",J1122,0)</f>
        <v>0</v>
      </c>
      <c r="BJ1122" s="182" t="s">
        <v>67</v>
      </c>
      <c r="BK1122" s="241">
        <f>ROUND(I1122*H1122,2)</f>
        <v>0</v>
      </c>
      <c r="BL1122" s="182" t="s">
        <v>110</v>
      </c>
      <c r="BM1122" s="240" t="s">
        <v>714</v>
      </c>
    </row>
    <row r="1123" spans="2:65" s="186" customFormat="1">
      <c r="B1123" s="185"/>
      <c r="D1123" s="140" t="s">
        <v>430</v>
      </c>
      <c r="F1123" s="242" t="s">
        <v>713</v>
      </c>
      <c r="L1123" s="185"/>
      <c r="M1123" s="243"/>
      <c r="T1123" s="244"/>
      <c r="AT1123" s="182" t="s">
        <v>430</v>
      </c>
      <c r="AU1123" s="182" t="s">
        <v>69</v>
      </c>
    </row>
    <row r="1124" spans="2:65" s="247" customFormat="1">
      <c r="B1124" s="246"/>
      <c r="D1124" s="140" t="s">
        <v>112</v>
      </c>
      <c r="E1124" s="248" t="s">
        <v>1</v>
      </c>
      <c r="F1124" s="249" t="s">
        <v>434</v>
      </c>
      <c r="H1124" s="248" t="s">
        <v>1</v>
      </c>
      <c r="L1124" s="246"/>
      <c r="M1124" s="250"/>
      <c r="T1124" s="251"/>
      <c r="AT1124" s="248" t="s">
        <v>112</v>
      </c>
      <c r="AU1124" s="248" t="s">
        <v>69</v>
      </c>
      <c r="AV1124" s="247" t="s">
        <v>67</v>
      </c>
      <c r="AW1124" s="247" t="s">
        <v>25</v>
      </c>
      <c r="AX1124" s="247" t="s">
        <v>62</v>
      </c>
      <c r="AY1124" s="248" t="s">
        <v>103</v>
      </c>
    </row>
    <row r="1125" spans="2:65" s="247" customFormat="1">
      <c r="B1125" s="246"/>
      <c r="D1125" s="140" t="s">
        <v>112</v>
      </c>
      <c r="E1125" s="248" t="s">
        <v>1</v>
      </c>
      <c r="F1125" s="249" t="s">
        <v>435</v>
      </c>
      <c r="H1125" s="248" t="s">
        <v>1</v>
      </c>
      <c r="L1125" s="246"/>
      <c r="M1125" s="250"/>
      <c r="T1125" s="251"/>
      <c r="AT1125" s="248" t="s">
        <v>112</v>
      </c>
      <c r="AU1125" s="248" t="s">
        <v>69</v>
      </c>
      <c r="AV1125" s="247" t="s">
        <v>67</v>
      </c>
      <c r="AW1125" s="247" t="s">
        <v>25</v>
      </c>
      <c r="AX1125" s="247" t="s">
        <v>62</v>
      </c>
      <c r="AY1125" s="248" t="s">
        <v>103</v>
      </c>
    </row>
    <row r="1126" spans="2:65" s="247" customFormat="1">
      <c r="B1126" s="246"/>
      <c r="D1126" s="140" t="s">
        <v>112</v>
      </c>
      <c r="E1126" s="248" t="s">
        <v>1</v>
      </c>
      <c r="F1126" s="249" t="s">
        <v>436</v>
      </c>
      <c r="H1126" s="248" t="s">
        <v>1</v>
      </c>
      <c r="L1126" s="246"/>
      <c r="M1126" s="250"/>
      <c r="T1126" s="251"/>
      <c r="AT1126" s="248" t="s">
        <v>112</v>
      </c>
      <c r="AU1126" s="248" t="s">
        <v>69</v>
      </c>
      <c r="AV1126" s="247" t="s">
        <v>67</v>
      </c>
      <c r="AW1126" s="247" t="s">
        <v>25</v>
      </c>
      <c r="AX1126" s="247" t="s">
        <v>62</v>
      </c>
      <c r="AY1126" s="248" t="s">
        <v>103</v>
      </c>
    </row>
    <row r="1127" spans="2:65" s="247" customFormat="1">
      <c r="B1127" s="246"/>
      <c r="D1127" s="140" t="s">
        <v>112</v>
      </c>
      <c r="E1127" s="248" t="s">
        <v>1</v>
      </c>
      <c r="F1127" s="249" t="s">
        <v>546</v>
      </c>
      <c r="H1127" s="248" t="s">
        <v>1</v>
      </c>
      <c r="L1127" s="246"/>
      <c r="M1127" s="250"/>
      <c r="T1127" s="251"/>
      <c r="AT1127" s="248" t="s">
        <v>112</v>
      </c>
      <c r="AU1127" s="248" t="s">
        <v>69</v>
      </c>
      <c r="AV1127" s="247" t="s">
        <v>67</v>
      </c>
      <c r="AW1127" s="247" t="s">
        <v>25</v>
      </c>
      <c r="AX1127" s="247" t="s">
        <v>62</v>
      </c>
      <c r="AY1127" s="248" t="s">
        <v>103</v>
      </c>
    </row>
    <row r="1128" spans="2:65" s="247" customFormat="1">
      <c r="B1128" s="246"/>
      <c r="D1128" s="140" t="s">
        <v>112</v>
      </c>
      <c r="E1128" s="248" t="s">
        <v>1</v>
      </c>
      <c r="F1128" s="249" t="s">
        <v>677</v>
      </c>
      <c r="H1128" s="248" t="s">
        <v>1</v>
      </c>
      <c r="L1128" s="246"/>
      <c r="M1128" s="250"/>
      <c r="T1128" s="251"/>
      <c r="AT1128" s="248" t="s">
        <v>112</v>
      </c>
      <c r="AU1128" s="248" t="s">
        <v>69</v>
      </c>
      <c r="AV1128" s="247" t="s">
        <v>67</v>
      </c>
      <c r="AW1128" s="247" t="s">
        <v>25</v>
      </c>
      <c r="AX1128" s="247" t="s">
        <v>62</v>
      </c>
      <c r="AY1128" s="248" t="s">
        <v>103</v>
      </c>
    </row>
    <row r="1129" spans="2:65" s="247" customFormat="1">
      <c r="B1129" s="246"/>
      <c r="D1129" s="140" t="s">
        <v>112</v>
      </c>
      <c r="E1129" s="248" t="s">
        <v>1</v>
      </c>
      <c r="F1129" s="249" t="s">
        <v>710</v>
      </c>
      <c r="H1129" s="248" t="s">
        <v>1</v>
      </c>
      <c r="L1129" s="246"/>
      <c r="M1129" s="250"/>
      <c r="T1129" s="251"/>
      <c r="AT1129" s="248" t="s">
        <v>112</v>
      </c>
      <c r="AU1129" s="248" t="s">
        <v>69</v>
      </c>
      <c r="AV1129" s="247" t="s">
        <v>67</v>
      </c>
      <c r="AW1129" s="247" t="s">
        <v>25</v>
      </c>
      <c r="AX1129" s="247" t="s">
        <v>62</v>
      </c>
      <c r="AY1129" s="248" t="s">
        <v>103</v>
      </c>
    </row>
    <row r="1130" spans="2:65" s="247" customFormat="1">
      <c r="B1130" s="246"/>
      <c r="D1130" s="140" t="s">
        <v>112</v>
      </c>
      <c r="E1130" s="248" t="s">
        <v>1</v>
      </c>
      <c r="F1130" s="249" t="s">
        <v>676</v>
      </c>
      <c r="H1130" s="248" t="s">
        <v>1</v>
      </c>
      <c r="L1130" s="246"/>
      <c r="M1130" s="250"/>
      <c r="T1130" s="251"/>
      <c r="AT1130" s="248" t="s">
        <v>112</v>
      </c>
      <c r="AU1130" s="248" t="s">
        <v>69</v>
      </c>
      <c r="AV1130" s="247" t="s">
        <v>67</v>
      </c>
      <c r="AW1130" s="247" t="s">
        <v>25</v>
      </c>
      <c r="AX1130" s="247" t="s">
        <v>62</v>
      </c>
      <c r="AY1130" s="248" t="s">
        <v>103</v>
      </c>
    </row>
    <row r="1131" spans="2:65" s="139" customFormat="1">
      <c r="B1131" s="138"/>
      <c r="D1131" s="140" t="s">
        <v>112</v>
      </c>
      <c r="E1131" s="141" t="s">
        <v>1</v>
      </c>
      <c r="F1131" s="142" t="s">
        <v>67</v>
      </c>
      <c r="H1131" s="143">
        <v>1</v>
      </c>
      <c r="L1131" s="138"/>
      <c r="M1131" s="145"/>
      <c r="T1131" s="147"/>
      <c r="AT1131" s="141" t="s">
        <v>112</v>
      </c>
      <c r="AU1131" s="141" t="s">
        <v>69</v>
      </c>
      <c r="AV1131" s="139" t="s">
        <v>69</v>
      </c>
      <c r="AW1131" s="139" t="s">
        <v>25</v>
      </c>
      <c r="AX1131" s="139" t="s">
        <v>62</v>
      </c>
      <c r="AY1131" s="141" t="s">
        <v>103</v>
      </c>
    </row>
    <row r="1132" spans="2:65" s="247" customFormat="1">
      <c r="B1132" s="246"/>
      <c r="D1132" s="140" t="s">
        <v>112</v>
      </c>
      <c r="E1132" s="248" t="s">
        <v>1</v>
      </c>
      <c r="F1132" s="249" t="s">
        <v>680</v>
      </c>
      <c r="H1132" s="248" t="s">
        <v>1</v>
      </c>
      <c r="L1132" s="246"/>
      <c r="M1132" s="250"/>
      <c r="T1132" s="251"/>
      <c r="AT1132" s="248" t="s">
        <v>112</v>
      </c>
      <c r="AU1132" s="248" t="s">
        <v>69</v>
      </c>
      <c r="AV1132" s="247" t="s">
        <v>67</v>
      </c>
      <c r="AW1132" s="247" t="s">
        <v>25</v>
      </c>
      <c r="AX1132" s="247" t="s">
        <v>62</v>
      </c>
      <c r="AY1132" s="248" t="s">
        <v>103</v>
      </c>
    </row>
    <row r="1133" spans="2:65" s="247" customFormat="1">
      <c r="B1133" s="246"/>
      <c r="D1133" s="140" t="s">
        <v>112</v>
      </c>
      <c r="E1133" s="248" t="s">
        <v>1</v>
      </c>
      <c r="F1133" s="249" t="s">
        <v>710</v>
      </c>
      <c r="H1133" s="248" t="s">
        <v>1</v>
      </c>
      <c r="L1133" s="246"/>
      <c r="M1133" s="250"/>
      <c r="T1133" s="251"/>
      <c r="AT1133" s="248" t="s">
        <v>112</v>
      </c>
      <c r="AU1133" s="248" t="s">
        <v>69</v>
      </c>
      <c r="AV1133" s="247" t="s">
        <v>67</v>
      </c>
      <c r="AW1133" s="247" t="s">
        <v>25</v>
      </c>
      <c r="AX1133" s="247" t="s">
        <v>62</v>
      </c>
      <c r="AY1133" s="248" t="s">
        <v>103</v>
      </c>
    </row>
    <row r="1134" spans="2:65" s="247" customFormat="1">
      <c r="B1134" s="246"/>
      <c r="D1134" s="140" t="s">
        <v>112</v>
      </c>
      <c r="E1134" s="248" t="s">
        <v>1</v>
      </c>
      <c r="F1134" s="249" t="s">
        <v>676</v>
      </c>
      <c r="H1134" s="248" t="s">
        <v>1</v>
      </c>
      <c r="L1134" s="246"/>
      <c r="M1134" s="250"/>
      <c r="T1134" s="251"/>
      <c r="AT1134" s="248" t="s">
        <v>112</v>
      </c>
      <c r="AU1134" s="248" t="s">
        <v>69</v>
      </c>
      <c r="AV1134" s="247" t="s">
        <v>67</v>
      </c>
      <c r="AW1134" s="247" t="s">
        <v>25</v>
      </c>
      <c r="AX1134" s="247" t="s">
        <v>62</v>
      </c>
      <c r="AY1134" s="248" t="s">
        <v>103</v>
      </c>
    </row>
    <row r="1135" spans="2:65" s="139" customFormat="1">
      <c r="B1135" s="138"/>
      <c r="D1135" s="140" t="s">
        <v>112</v>
      </c>
      <c r="E1135" s="141" t="s">
        <v>1</v>
      </c>
      <c r="F1135" s="142" t="s">
        <v>67</v>
      </c>
      <c r="H1135" s="143">
        <v>1</v>
      </c>
      <c r="L1135" s="138"/>
      <c r="M1135" s="145"/>
      <c r="T1135" s="147"/>
      <c r="AT1135" s="141" t="s">
        <v>112</v>
      </c>
      <c r="AU1135" s="141" t="s">
        <v>69</v>
      </c>
      <c r="AV1135" s="139" t="s">
        <v>69</v>
      </c>
      <c r="AW1135" s="139" t="s">
        <v>25</v>
      </c>
      <c r="AX1135" s="139" t="s">
        <v>62</v>
      </c>
      <c r="AY1135" s="141" t="s">
        <v>103</v>
      </c>
    </row>
    <row r="1136" spans="2:65" s="253" customFormat="1">
      <c r="B1136" s="252"/>
      <c r="D1136" s="140" t="s">
        <v>112</v>
      </c>
      <c r="E1136" s="254" t="s">
        <v>1</v>
      </c>
      <c r="F1136" s="255" t="s">
        <v>439</v>
      </c>
      <c r="H1136" s="256">
        <v>2</v>
      </c>
      <c r="L1136" s="252"/>
      <c r="M1136" s="257"/>
      <c r="T1136" s="258"/>
      <c r="AT1136" s="254" t="s">
        <v>112</v>
      </c>
      <c r="AU1136" s="254" t="s">
        <v>69</v>
      </c>
      <c r="AV1136" s="253" t="s">
        <v>110</v>
      </c>
      <c r="AW1136" s="253" t="s">
        <v>25</v>
      </c>
      <c r="AX1136" s="253" t="s">
        <v>67</v>
      </c>
      <c r="AY1136" s="254" t="s">
        <v>103</v>
      </c>
    </row>
    <row r="1137" spans="2:65" s="186" customFormat="1" ht="16.5" customHeight="1">
      <c r="B1137" s="185"/>
      <c r="C1137" s="266" t="s">
        <v>326</v>
      </c>
      <c r="D1137" s="266" t="s">
        <v>174</v>
      </c>
      <c r="E1137" s="267" t="s">
        <v>715</v>
      </c>
      <c r="F1137" s="268" t="s">
        <v>716</v>
      </c>
      <c r="G1137" s="269" t="s">
        <v>182</v>
      </c>
      <c r="H1137" s="270">
        <v>1</v>
      </c>
      <c r="I1137" s="173"/>
      <c r="J1137" s="271">
        <f>ROUND(I1137*H1137,2)</f>
        <v>0</v>
      </c>
      <c r="K1137" s="268" t="s">
        <v>625</v>
      </c>
      <c r="L1137" s="272"/>
      <c r="M1137" s="273" t="s">
        <v>1</v>
      </c>
      <c r="N1137" s="274" t="s">
        <v>33</v>
      </c>
      <c r="O1137" s="238">
        <v>0</v>
      </c>
      <c r="P1137" s="238">
        <f>O1137*H1137</f>
        <v>0</v>
      </c>
      <c r="Q1137" s="238">
        <v>3.68</v>
      </c>
      <c r="R1137" s="238">
        <f>Q1137*H1137</f>
        <v>3.68</v>
      </c>
      <c r="S1137" s="238">
        <v>0</v>
      </c>
      <c r="T1137" s="239">
        <f>S1137*H1137</f>
        <v>0</v>
      </c>
      <c r="AR1137" s="240" t="s">
        <v>145</v>
      </c>
      <c r="AT1137" s="240" t="s">
        <v>174</v>
      </c>
      <c r="AU1137" s="240" t="s">
        <v>69</v>
      </c>
      <c r="AY1137" s="182" t="s">
        <v>103</v>
      </c>
      <c r="BE1137" s="241">
        <f>IF(N1137="základní",J1137,0)</f>
        <v>0</v>
      </c>
      <c r="BF1137" s="241">
        <f>IF(N1137="snížená",J1137,0)</f>
        <v>0</v>
      </c>
      <c r="BG1137" s="241">
        <f>IF(N1137="zákl. přenesená",J1137,0)</f>
        <v>0</v>
      </c>
      <c r="BH1137" s="241">
        <f>IF(N1137="sníž. přenesená",J1137,0)</f>
        <v>0</v>
      </c>
      <c r="BI1137" s="241">
        <f>IF(N1137="nulová",J1137,0)</f>
        <v>0</v>
      </c>
      <c r="BJ1137" s="182" t="s">
        <v>67</v>
      </c>
      <c r="BK1137" s="241">
        <f>ROUND(I1137*H1137,2)</f>
        <v>0</v>
      </c>
      <c r="BL1137" s="182" t="s">
        <v>110</v>
      </c>
      <c r="BM1137" s="240" t="s">
        <v>717</v>
      </c>
    </row>
    <row r="1138" spans="2:65" s="186" customFormat="1">
      <c r="B1138" s="185"/>
      <c r="D1138" s="140" t="s">
        <v>430</v>
      </c>
      <c r="F1138" s="242" t="s">
        <v>716</v>
      </c>
      <c r="L1138" s="185"/>
      <c r="M1138" s="243"/>
      <c r="T1138" s="244"/>
      <c r="AT1138" s="182" t="s">
        <v>430</v>
      </c>
      <c r="AU1138" s="182" t="s">
        <v>69</v>
      </c>
    </row>
    <row r="1139" spans="2:65" s="247" customFormat="1">
      <c r="B1139" s="246"/>
      <c r="D1139" s="140" t="s">
        <v>112</v>
      </c>
      <c r="E1139" s="248" t="s">
        <v>1</v>
      </c>
      <c r="F1139" s="249" t="s">
        <v>434</v>
      </c>
      <c r="H1139" s="248" t="s">
        <v>1</v>
      </c>
      <c r="L1139" s="246"/>
      <c r="M1139" s="250"/>
      <c r="T1139" s="251"/>
      <c r="AT1139" s="248" t="s">
        <v>112</v>
      </c>
      <c r="AU1139" s="248" t="s">
        <v>69</v>
      </c>
      <c r="AV1139" s="247" t="s">
        <v>67</v>
      </c>
      <c r="AW1139" s="247" t="s">
        <v>25</v>
      </c>
      <c r="AX1139" s="247" t="s">
        <v>62</v>
      </c>
      <c r="AY1139" s="248" t="s">
        <v>103</v>
      </c>
    </row>
    <row r="1140" spans="2:65" s="247" customFormat="1">
      <c r="B1140" s="246"/>
      <c r="D1140" s="140" t="s">
        <v>112</v>
      </c>
      <c r="E1140" s="248" t="s">
        <v>1</v>
      </c>
      <c r="F1140" s="249" t="s">
        <v>435</v>
      </c>
      <c r="H1140" s="248" t="s">
        <v>1</v>
      </c>
      <c r="L1140" s="246"/>
      <c r="M1140" s="250"/>
      <c r="T1140" s="251"/>
      <c r="AT1140" s="248" t="s">
        <v>112</v>
      </c>
      <c r="AU1140" s="248" t="s">
        <v>69</v>
      </c>
      <c r="AV1140" s="247" t="s">
        <v>67</v>
      </c>
      <c r="AW1140" s="247" t="s">
        <v>25</v>
      </c>
      <c r="AX1140" s="247" t="s">
        <v>62</v>
      </c>
      <c r="AY1140" s="248" t="s">
        <v>103</v>
      </c>
    </row>
    <row r="1141" spans="2:65" s="247" customFormat="1">
      <c r="B1141" s="246"/>
      <c r="D1141" s="140" t="s">
        <v>112</v>
      </c>
      <c r="E1141" s="248" t="s">
        <v>1</v>
      </c>
      <c r="F1141" s="249" t="s">
        <v>436</v>
      </c>
      <c r="H1141" s="248" t="s">
        <v>1</v>
      </c>
      <c r="L1141" s="246"/>
      <c r="M1141" s="250"/>
      <c r="T1141" s="251"/>
      <c r="AT1141" s="248" t="s">
        <v>112</v>
      </c>
      <c r="AU1141" s="248" t="s">
        <v>69</v>
      </c>
      <c r="AV1141" s="247" t="s">
        <v>67</v>
      </c>
      <c r="AW1141" s="247" t="s">
        <v>25</v>
      </c>
      <c r="AX1141" s="247" t="s">
        <v>62</v>
      </c>
      <c r="AY1141" s="248" t="s">
        <v>103</v>
      </c>
    </row>
    <row r="1142" spans="2:65" s="247" customFormat="1">
      <c r="B1142" s="246"/>
      <c r="D1142" s="140" t="s">
        <v>112</v>
      </c>
      <c r="E1142" s="248" t="s">
        <v>1</v>
      </c>
      <c r="F1142" s="249" t="s">
        <v>673</v>
      </c>
      <c r="H1142" s="248" t="s">
        <v>1</v>
      </c>
      <c r="L1142" s="246"/>
      <c r="M1142" s="250"/>
      <c r="T1142" s="251"/>
      <c r="AT1142" s="248" t="s">
        <v>112</v>
      </c>
      <c r="AU1142" s="248" t="s">
        <v>69</v>
      </c>
      <c r="AV1142" s="247" t="s">
        <v>67</v>
      </c>
      <c r="AW1142" s="247" t="s">
        <v>25</v>
      </c>
      <c r="AX1142" s="247" t="s">
        <v>62</v>
      </c>
      <c r="AY1142" s="248" t="s">
        <v>103</v>
      </c>
    </row>
    <row r="1143" spans="2:65" s="247" customFormat="1">
      <c r="B1143" s="246"/>
      <c r="D1143" s="140" t="s">
        <v>112</v>
      </c>
      <c r="E1143" s="248" t="s">
        <v>1</v>
      </c>
      <c r="F1143" s="249" t="s">
        <v>674</v>
      </c>
      <c r="H1143" s="248" t="s">
        <v>1</v>
      </c>
      <c r="L1143" s="246"/>
      <c r="M1143" s="250"/>
      <c r="T1143" s="251"/>
      <c r="AT1143" s="248" t="s">
        <v>112</v>
      </c>
      <c r="AU1143" s="248" t="s">
        <v>69</v>
      </c>
      <c r="AV1143" s="247" t="s">
        <v>67</v>
      </c>
      <c r="AW1143" s="247" t="s">
        <v>25</v>
      </c>
      <c r="AX1143" s="247" t="s">
        <v>62</v>
      </c>
      <c r="AY1143" s="248" t="s">
        <v>103</v>
      </c>
    </row>
    <row r="1144" spans="2:65" s="247" customFormat="1">
      <c r="B1144" s="246"/>
      <c r="D1144" s="140" t="s">
        <v>112</v>
      </c>
      <c r="E1144" s="248" t="s">
        <v>1</v>
      </c>
      <c r="F1144" s="249" t="s">
        <v>711</v>
      </c>
      <c r="H1144" s="248" t="s">
        <v>1</v>
      </c>
      <c r="L1144" s="246"/>
      <c r="M1144" s="250"/>
      <c r="T1144" s="251"/>
      <c r="AT1144" s="248" t="s">
        <v>112</v>
      </c>
      <c r="AU1144" s="248" t="s">
        <v>69</v>
      </c>
      <c r="AV1144" s="247" t="s">
        <v>67</v>
      </c>
      <c r="AW1144" s="247" t="s">
        <v>25</v>
      </c>
      <c r="AX1144" s="247" t="s">
        <v>62</v>
      </c>
      <c r="AY1144" s="248" t="s">
        <v>103</v>
      </c>
    </row>
    <row r="1145" spans="2:65" s="139" customFormat="1">
      <c r="B1145" s="138"/>
      <c r="D1145" s="140" t="s">
        <v>112</v>
      </c>
      <c r="E1145" s="141" t="s">
        <v>1</v>
      </c>
      <c r="F1145" s="142" t="s">
        <v>67</v>
      </c>
      <c r="H1145" s="143">
        <v>1</v>
      </c>
      <c r="L1145" s="138"/>
      <c r="M1145" s="145"/>
      <c r="T1145" s="147"/>
      <c r="AT1145" s="141" t="s">
        <v>112</v>
      </c>
      <c r="AU1145" s="141" t="s">
        <v>69</v>
      </c>
      <c r="AV1145" s="139" t="s">
        <v>69</v>
      </c>
      <c r="AW1145" s="139" t="s">
        <v>25</v>
      </c>
      <c r="AX1145" s="139" t="s">
        <v>62</v>
      </c>
      <c r="AY1145" s="141" t="s">
        <v>103</v>
      </c>
    </row>
    <row r="1146" spans="2:65" s="253" customFormat="1">
      <c r="B1146" s="252"/>
      <c r="D1146" s="140" t="s">
        <v>112</v>
      </c>
      <c r="E1146" s="254" t="s">
        <v>1</v>
      </c>
      <c r="F1146" s="255" t="s">
        <v>439</v>
      </c>
      <c r="H1146" s="256">
        <v>1</v>
      </c>
      <c r="L1146" s="252"/>
      <c r="M1146" s="257"/>
      <c r="T1146" s="258"/>
      <c r="AT1146" s="254" t="s">
        <v>112</v>
      </c>
      <c r="AU1146" s="254" t="s">
        <v>69</v>
      </c>
      <c r="AV1146" s="253" t="s">
        <v>110</v>
      </c>
      <c r="AW1146" s="253" t="s">
        <v>25</v>
      </c>
      <c r="AX1146" s="253" t="s">
        <v>67</v>
      </c>
      <c r="AY1146" s="254" t="s">
        <v>103</v>
      </c>
    </row>
    <row r="1147" spans="2:65" s="186" customFormat="1" ht="16.5" customHeight="1">
      <c r="B1147" s="185"/>
      <c r="C1147" s="230" t="s">
        <v>332</v>
      </c>
      <c r="D1147" s="230" t="s">
        <v>105</v>
      </c>
      <c r="E1147" s="231" t="s">
        <v>718</v>
      </c>
      <c r="F1147" s="232" t="s">
        <v>719</v>
      </c>
      <c r="G1147" s="233" t="s">
        <v>182</v>
      </c>
      <c r="H1147" s="234">
        <v>1</v>
      </c>
      <c r="I1147" s="172"/>
      <c r="J1147" s="235">
        <f>ROUND(I1147*H1147,2)</f>
        <v>0</v>
      </c>
      <c r="K1147" s="232" t="s">
        <v>428</v>
      </c>
      <c r="L1147" s="185"/>
      <c r="M1147" s="236" t="s">
        <v>1</v>
      </c>
      <c r="N1147" s="237" t="s">
        <v>33</v>
      </c>
      <c r="O1147" s="238">
        <v>0.81699999999999995</v>
      </c>
      <c r="P1147" s="238">
        <f>O1147*H1147</f>
        <v>0.81699999999999995</v>
      </c>
      <c r="Q1147" s="238">
        <v>3.9269999999999999E-2</v>
      </c>
      <c r="R1147" s="238">
        <f>Q1147*H1147</f>
        <v>3.9269999999999999E-2</v>
      </c>
      <c r="S1147" s="238">
        <v>0</v>
      </c>
      <c r="T1147" s="239">
        <f>S1147*H1147</f>
        <v>0</v>
      </c>
      <c r="AR1147" s="240" t="s">
        <v>110</v>
      </c>
      <c r="AT1147" s="240" t="s">
        <v>105</v>
      </c>
      <c r="AU1147" s="240" t="s">
        <v>69</v>
      </c>
      <c r="AY1147" s="182" t="s">
        <v>103</v>
      </c>
      <c r="BE1147" s="241">
        <f>IF(N1147="základní",J1147,0)</f>
        <v>0</v>
      </c>
      <c r="BF1147" s="241">
        <f>IF(N1147="snížená",J1147,0)</f>
        <v>0</v>
      </c>
      <c r="BG1147" s="241">
        <f>IF(N1147="zákl. přenesená",J1147,0)</f>
        <v>0</v>
      </c>
      <c r="BH1147" s="241">
        <f>IF(N1147="sníž. přenesená",J1147,0)</f>
        <v>0</v>
      </c>
      <c r="BI1147" s="241">
        <f>IF(N1147="nulová",J1147,0)</f>
        <v>0</v>
      </c>
      <c r="BJ1147" s="182" t="s">
        <v>67</v>
      </c>
      <c r="BK1147" s="241">
        <f>ROUND(I1147*H1147,2)</f>
        <v>0</v>
      </c>
      <c r="BL1147" s="182" t="s">
        <v>110</v>
      </c>
      <c r="BM1147" s="240" t="s">
        <v>720</v>
      </c>
    </row>
    <row r="1148" spans="2:65" s="186" customFormat="1">
      <c r="B1148" s="185"/>
      <c r="D1148" s="140" t="s">
        <v>430</v>
      </c>
      <c r="F1148" s="242" t="s">
        <v>719</v>
      </c>
      <c r="L1148" s="185"/>
      <c r="M1148" s="243"/>
      <c r="T1148" s="244"/>
      <c r="AT1148" s="182" t="s">
        <v>430</v>
      </c>
      <c r="AU1148" s="182" t="s">
        <v>69</v>
      </c>
    </row>
    <row r="1149" spans="2:65" s="186" customFormat="1" ht="29.25">
      <c r="B1149" s="185"/>
      <c r="D1149" s="140" t="s">
        <v>432</v>
      </c>
      <c r="F1149" s="245" t="s">
        <v>721</v>
      </c>
      <c r="L1149" s="185"/>
      <c r="M1149" s="243"/>
      <c r="T1149" s="244"/>
      <c r="AT1149" s="182" t="s">
        <v>432</v>
      </c>
      <c r="AU1149" s="182" t="s">
        <v>69</v>
      </c>
    </row>
    <row r="1150" spans="2:65" s="247" customFormat="1">
      <c r="B1150" s="246"/>
      <c r="D1150" s="140" t="s">
        <v>112</v>
      </c>
      <c r="E1150" s="248" t="s">
        <v>1</v>
      </c>
      <c r="F1150" s="249" t="s">
        <v>434</v>
      </c>
      <c r="H1150" s="248" t="s">
        <v>1</v>
      </c>
      <c r="L1150" s="246"/>
      <c r="M1150" s="250"/>
      <c r="T1150" s="251"/>
      <c r="AT1150" s="248" t="s">
        <v>112</v>
      </c>
      <c r="AU1150" s="248" t="s">
        <v>69</v>
      </c>
      <c r="AV1150" s="247" t="s">
        <v>67</v>
      </c>
      <c r="AW1150" s="247" t="s">
        <v>25</v>
      </c>
      <c r="AX1150" s="247" t="s">
        <v>62</v>
      </c>
      <c r="AY1150" s="248" t="s">
        <v>103</v>
      </c>
    </row>
    <row r="1151" spans="2:65" s="247" customFormat="1">
      <c r="B1151" s="246"/>
      <c r="D1151" s="140" t="s">
        <v>112</v>
      </c>
      <c r="E1151" s="248" t="s">
        <v>1</v>
      </c>
      <c r="F1151" s="249" t="s">
        <v>435</v>
      </c>
      <c r="H1151" s="248" t="s">
        <v>1</v>
      </c>
      <c r="L1151" s="246"/>
      <c r="M1151" s="250"/>
      <c r="T1151" s="251"/>
      <c r="AT1151" s="248" t="s">
        <v>112</v>
      </c>
      <c r="AU1151" s="248" t="s">
        <v>69</v>
      </c>
      <c r="AV1151" s="247" t="s">
        <v>67</v>
      </c>
      <c r="AW1151" s="247" t="s">
        <v>25</v>
      </c>
      <c r="AX1151" s="247" t="s">
        <v>62</v>
      </c>
      <c r="AY1151" s="248" t="s">
        <v>103</v>
      </c>
    </row>
    <row r="1152" spans="2:65" s="247" customFormat="1">
      <c r="B1152" s="246"/>
      <c r="D1152" s="140" t="s">
        <v>112</v>
      </c>
      <c r="E1152" s="248" t="s">
        <v>1</v>
      </c>
      <c r="F1152" s="249" t="s">
        <v>436</v>
      </c>
      <c r="H1152" s="248" t="s">
        <v>1</v>
      </c>
      <c r="L1152" s="246"/>
      <c r="M1152" s="250"/>
      <c r="T1152" s="251"/>
      <c r="AT1152" s="248" t="s">
        <v>112</v>
      </c>
      <c r="AU1152" s="248" t="s">
        <v>69</v>
      </c>
      <c r="AV1152" s="247" t="s">
        <v>67</v>
      </c>
      <c r="AW1152" s="247" t="s">
        <v>25</v>
      </c>
      <c r="AX1152" s="247" t="s">
        <v>62</v>
      </c>
      <c r="AY1152" s="248" t="s">
        <v>103</v>
      </c>
    </row>
    <row r="1153" spans="2:65" s="247" customFormat="1">
      <c r="B1153" s="246"/>
      <c r="D1153" s="140" t="s">
        <v>112</v>
      </c>
      <c r="E1153" s="248" t="s">
        <v>1</v>
      </c>
      <c r="F1153" s="249" t="s">
        <v>673</v>
      </c>
      <c r="H1153" s="248" t="s">
        <v>1</v>
      </c>
      <c r="L1153" s="246"/>
      <c r="M1153" s="250"/>
      <c r="T1153" s="251"/>
      <c r="AT1153" s="248" t="s">
        <v>112</v>
      </c>
      <c r="AU1153" s="248" t="s">
        <v>69</v>
      </c>
      <c r="AV1153" s="247" t="s">
        <v>67</v>
      </c>
      <c r="AW1153" s="247" t="s">
        <v>25</v>
      </c>
      <c r="AX1153" s="247" t="s">
        <v>62</v>
      </c>
      <c r="AY1153" s="248" t="s">
        <v>103</v>
      </c>
    </row>
    <row r="1154" spans="2:65" s="247" customFormat="1">
      <c r="B1154" s="246"/>
      <c r="D1154" s="140" t="s">
        <v>112</v>
      </c>
      <c r="E1154" s="248" t="s">
        <v>1</v>
      </c>
      <c r="F1154" s="249" t="s">
        <v>674</v>
      </c>
      <c r="H1154" s="248" t="s">
        <v>1</v>
      </c>
      <c r="L1154" s="246"/>
      <c r="M1154" s="250"/>
      <c r="T1154" s="251"/>
      <c r="AT1154" s="248" t="s">
        <v>112</v>
      </c>
      <c r="AU1154" s="248" t="s">
        <v>69</v>
      </c>
      <c r="AV1154" s="247" t="s">
        <v>67</v>
      </c>
      <c r="AW1154" s="247" t="s">
        <v>25</v>
      </c>
      <c r="AX1154" s="247" t="s">
        <v>62</v>
      </c>
      <c r="AY1154" s="248" t="s">
        <v>103</v>
      </c>
    </row>
    <row r="1155" spans="2:65" s="247" customFormat="1">
      <c r="B1155" s="246"/>
      <c r="D1155" s="140" t="s">
        <v>112</v>
      </c>
      <c r="E1155" s="248" t="s">
        <v>1</v>
      </c>
      <c r="F1155" s="249" t="s">
        <v>722</v>
      </c>
      <c r="H1155" s="248" t="s">
        <v>1</v>
      </c>
      <c r="L1155" s="246"/>
      <c r="M1155" s="250"/>
      <c r="T1155" s="251"/>
      <c r="AT1155" s="248" t="s">
        <v>112</v>
      </c>
      <c r="AU1155" s="248" t="s">
        <v>69</v>
      </c>
      <c r="AV1155" s="247" t="s">
        <v>67</v>
      </c>
      <c r="AW1155" s="247" t="s">
        <v>25</v>
      </c>
      <c r="AX1155" s="247" t="s">
        <v>62</v>
      </c>
      <c r="AY1155" s="248" t="s">
        <v>103</v>
      </c>
    </row>
    <row r="1156" spans="2:65" s="139" customFormat="1">
      <c r="B1156" s="138"/>
      <c r="D1156" s="140" t="s">
        <v>112</v>
      </c>
      <c r="E1156" s="141" t="s">
        <v>1</v>
      </c>
      <c r="F1156" s="142" t="s">
        <v>67</v>
      </c>
      <c r="H1156" s="143">
        <v>1</v>
      </c>
      <c r="L1156" s="138"/>
      <c r="M1156" s="145"/>
      <c r="T1156" s="147"/>
      <c r="AT1156" s="141" t="s">
        <v>112</v>
      </c>
      <c r="AU1156" s="141" t="s">
        <v>69</v>
      </c>
      <c r="AV1156" s="139" t="s">
        <v>69</v>
      </c>
      <c r="AW1156" s="139" t="s">
        <v>25</v>
      </c>
      <c r="AX1156" s="139" t="s">
        <v>62</v>
      </c>
      <c r="AY1156" s="141" t="s">
        <v>103</v>
      </c>
    </row>
    <row r="1157" spans="2:65" s="253" customFormat="1">
      <c r="B1157" s="252"/>
      <c r="D1157" s="140" t="s">
        <v>112</v>
      </c>
      <c r="E1157" s="254" t="s">
        <v>1</v>
      </c>
      <c r="F1157" s="255" t="s">
        <v>439</v>
      </c>
      <c r="H1157" s="256">
        <v>1</v>
      </c>
      <c r="L1157" s="252"/>
      <c r="M1157" s="257"/>
      <c r="T1157" s="258"/>
      <c r="AT1157" s="254" t="s">
        <v>112</v>
      </c>
      <c r="AU1157" s="254" t="s">
        <v>69</v>
      </c>
      <c r="AV1157" s="253" t="s">
        <v>110</v>
      </c>
      <c r="AW1157" s="253" t="s">
        <v>25</v>
      </c>
      <c r="AX1157" s="253" t="s">
        <v>67</v>
      </c>
      <c r="AY1157" s="254" t="s">
        <v>103</v>
      </c>
    </row>
    <row r="1158" spans="2:65" s="186" customFormat="1" ht="16.5" customHeight="1">
      <c r="B1158" s="185"/>
      <c r="C1158" s="266" t="s">
        <v>338</v>
      </c>
      <c r="D1158" s="266" t="s">
        <v>174</v>
      </c>
      <c r="E1158" s="267" t="s">
        <v>723</v>
      </c>
      <c r="F1158" s="268" t="s">
        <v>724</v>
      </c>
      <c r="G1158" s="269" t="s">
        <v>182</v>
      </c>
      <c r="H1158" s="270">
        <v>1</v>
      </c>
      <c r="I1158" s="173"/>
      <c r="J1158" s="271">
        <f>ROUND(I1158*H1158,2)</f>
        <v>0</v>
      </c>
      <c r="K1158" s="268" t="s">
        <v>1</v>
      </c>
      <c r="L1158" s="272"/>
      <c r="M1158" s="273" t="s">
        <v>1</v>
      </c>
      <c r="N1158" s="274" t="s">
        <v>33</v>
      </c>
      <c r="O1158" s="238">
        <v>0</v>
      </c>
      <c r="P1158" s="238">
        <f>O1158*H1158</f>
        <v>0</v>
      </c>
      <c r="Q1158" s="238">
        <v>0.7</v>
      </c>
      <c r="R1158" s="238">
        <f>Q1158*H1158</f>
        <v>0.7</v>
      </c>
      <c r="S1158" s="238">
        <v>0</v>
      </c>
      <c r="T1158" s="239">
        <f>S1158*H1158</f>
        <v>0</v>
      </c>
      <c r="AR1158" s="240" t="s">
        <v>145</v>
      </c>
      <c r="AT1158" s="240" t="s">
        <v>174</v>
      </c>
      <c r="AU1158" s="240" t="s">
        <v>69</v>
      </c>
      <c r="AY1158" s="182" t="s">
        <v>103</v>
      </c>
      <c r="BE1158" s="241">
        <f>IF(N1158="základní",J1158,0)</f>
        <v>0</v>
      </c>
      <c r="BF1158" s="241">
        <f>IF(N1158="snížená",J1158,0)</f>
        <v>0</v>
      </c>
      <c r="BG1158" s="241">
        <f>IF(N1158="zákl. přenesená",J1158,0)</f>
        <v>0</v>
      </c>
      <c r="BH1158" s="241">
        <f>IF(N1158="sníž. přenesená",J1158,0)</f>
        <v>0</v>
      </c>
      <c r="BI1158" s="241">
        <f>IF(N1158="nulová",J1158,0)</f>
        <v>0</v>
      </c>
      <c r="BJ1158" s="182" t="s">
        <v>67</v>
      </c>
      <c r="BK1158" s="241">
        <f>ROUND(I1158*H1158,2)</f>
        <v>0</v>
      </c>
      <c r="BL1158" s="182" t="s">
        <v>110</v>
      </c>
      <c r="BM1158" s="240" t="s">
        <v>725</v>
      </c>
    </row>
    <row r="1159" spans="2:65" s="186" customFormat="1">
      <c r="B1159" s="185"/>
      <c r="D1159" s="140" t="s">
        <v>430</v>
      </c>
      <c r="F1159" s="242" t="s">
        <v>724</v>
      </c>
      <c r="L1159" s="185"/>
      <c r="M1159" s="243"/>
      <c r="T1159" s="244"/>
      <c r="AT1159" s="182" t="s">
        <v>430</v>
      </c>
      <c r="AU1159" s="182" t="s">
        <v>69</v>
      </c>
    </row>
    <row r="1160" spans="2:65" s="247" customFormat="1">
      <c r="B1160" s="246"/>
      <c r="D1160" s="140" t="s">
        <v>112</v>
      </c>
      <c r="E1160" s="248" t="s">
        <v>1</v>
      </c>
      <c r="F1160" s="249" t="s">
        <v>434</v>
      </c>
      <c r="H1160" s="248" t="s">
        <v>1</v>
      </c>
      <c r="L1160" s="246"/>
      <c r="M1160" s="250"/>
      <c r="T1160" s="251"/>
      <c r="AT1160" s="248" t="s">
        <v>112</v>
      </c>
      <c r="AU1160" s="248" t="s">
        <v>69</v>
      </c>
      <c r="AV1160" s="247" t="s">
        <v>67</v>
      </c>
      <c r="AW1160" s="247" t="s">
        <v>25</v>
      </c>
      <c r="AX1160" s="247" t="s">
        <v>62</v>
      </c>
      <c r="AY1160" s="248" t="s">
        <v>103</v>
      </c>
    </row>
    <row r="1161" spans="2:65" s="247" customFormat="1">
      <c r="B1161" s="246"/>
      <c r="D1161" s="140" t="s">
        <v>112</v>
      </c>
      <c r="E1161" s="248" t="s">
        <v>1</v>
      </c>
      <c r="F1161" s="249" t="s">
        <v>435</v>
      </c>
      <c r="H1161" s="248" t="s">
        <v>1</v>
      </c>
      <c r="L1161" s="246"/>
      <c r="M1161" s="250"/>
      <c r="T1161" s="251"/>
      <c r="AT1161" s="248" t="s">
        <v>112</v>
      </c>
      <c r="AU1161" s="248" t="s">
        <v>69</v>
      </c>
      <c r="AV1161" s="247" t="s">
        <v>67</v>
      </c>
      <c r="AW1161" s="247" t="s">
        <v>25</v>
      </c>
      <c r="AX1161" s="247" t="s">
        <v>62</v>
      </c>
      <c r="AY1161" s="248" t="s">
        <v>103</v>
      </c>
    </row>
    <row r="1162" spans="2:65" s="247" customFormat="1">
      <c r="B1162" s="246"/>
      <c r="D1162" s="140" t="s">
        <v>112</v>
      </c>
      <c r="E1162" s="248" t="s">
        <v>1</v>
      </c>
      <c r="F1162" s="249" t="s">
        <v>436</v>
      </c>
      <c r="H1162" s="248" t="s">
        <v>1</v>
      </c>
      <c r="L1162" s="246"/>
      <c r="M1162" s="250"/>
      <c r="T1162" s="251"/>
      <c r="AT1162" s="248" t="s">
        <v>112</v>
      </c>
      <c r="AU1162" s="248" t="s">
        <v>69</v>
      </c>
      <c r="AV1162" s="247" t="s">
        <v>67</v>
      </c>
      <c r="AW1162" s="247" t="s">
        <v>25</v>
      </c>
      <c r="AX1162" s="247" t="s">
        <v>62</v>
      </c>
      <c r="AY1162" s="248" t="s">
        <v>103</v>
      </c>
    </row>
    <row r="1163" spans="2:65" s="247" customFormat="1">
      <c r="B1163" s="246"/>
      <c r="D1163" s="140" t="s">
        <v>112</v>
      </c>
      <c r="E1163" s="248" t="s">
        <v>1</v>
      </c>
      <c r="F1163" s="249" t="s">
        <v>673</v>
      </c>
      <c r="H1163" s="248" t="s">
        <v>1</v>
      </c>
      <c r="L1163" s="246"/>
      <c r="M1163" s="250"/>
      <c r="T1163" s="251"/>
      <c r="AT1163" s="248" t="s">
        <v>112</v>
      </c>
      <c r="AU1163" s="248" t="s">
        <v>69</v>
      </c>
      <c r="AV1163" s="247" t="s">
        <v>67</v>
      </c>
      <c r="AW1163" s="247" t="s">
        <v>25</v>
      </c>
      <c r="AX1163" s="247" t="s">
        <v>62</v>
      </c>
      <c r="AY1163" s="248" t="s">
        <v>103</v>
      </c>
    </row>
    <row r="1164" spans="2:65" s="247" customFormat="1">
      <c r="B1164" s="246"/>
      <c r="D1164" s="140" t="s">
        <v>112</v>
      </c>
      <c r="E1164" s="248" t="s">
        <v>1</v>
      </c>
      <c r="F1164" s="249" t="s">
        <v>674</v>
      </c>
      <c r="H1164" s="248" t="s">
        <v>1</v>
      </c>
      <c r="L1164" s="246"/>
      <c r="M1164" s="250"/>
      <c r="T1164" s="251"/>
      <c r="AT1164" s="248" t="s">
        <v>112</v>
      </c>
      <c r="AU1164" s="248" t="s">
        <v>69</v>
      </c>
      <c r="AV1164" s="247" t="s">
        <v>67</v>
      </c>
      <c r="AW1164" s="247" t="s">
        <v>25</v>
      </c>
      <c r="AX1164" s="247" t="s">
        <v>62</v>
      </c>
      <c r="AY1164" s="248" t="s">
        <v>103</v>
      </c>
    </row>
    <row r="1165" spans="2:65" s="247" customFormat="1">
      <c r="B1165" s="246"/>
      <c r="D1165" s="140" t="s">
        <v>112</v>
      </c>
      <c r="E1165" s="248" t="s">
        <v>1</v>
      </c>
      <c r="F1165" s="249" t="s">
        <v>722</v>
      </c>
      <c r="H1165" s="248" t="s">
        <v>1</v>
      </c>
      <c r="L1165" s="246"/>
      <c r="M1165" s="250"/>
      <c r="T1165" s="251"/>
      <c r="AT1165" s="248" t="s">
        <v>112</v>
      </c>
      <c r="AU1165" s="248" t="s">
        <v>69</v>
      </c>
      <c r="AV1165" s="247" t="s">
        <v>67</v>
      </c>
      <c r="AW1165" s="247" t="s">
        <v>25</v>
      </c>
      <c r="AX1165" s="247" t="s">
        <v>62</v>
      </c>
      <c r="AY1165" s="248" t="s">
        <v>103</v>
      </c>
    </row>
    <row r="1166" spans="2:65" s="139" customFormat="1">
      <c r="B1166" s="138"/>
      <c r="D1166" s="140" t="s">
        <v>112</v>
      </c>
      <c r="E1166" s="141" t="s">
        <v>1</v>
      </c>
      <c r="F1166" s="142" t="s">
        <v>67</v>
      </c>
      <c r="H1166" s="143">
        <v>1</v>
      </c>
      <c r="L1166" s="138"/>
      <c r="M1166" s="145"/>
      <c r="T1166" s="147"/>
      <c r="AT1166" s="141" t="s">
        <v>112</v>
      </c>
      <c r="AU1166" s="141" t="s">
        <v>69</v>
      </c>
      <c r="AV1166" s="139" t="s">
        <v>69</v>
      </c>
      <c r="AW1166" s="139" t="s">
        <v>25</v>
      </c>
      <c r="AX1166" s="139" t="s">
        <v>62</v>
      </c>
      <c r="AY1166" s="141" t="s">
        <v>103</v>
      </c>
    </row>
    <row r="1167" spans="2:65" s="253" customFormat="1">
      <c r="B1167" s="252"/>
      <c r="D1167" s="140" t="s">
        <v>112</v>
      </c>
      <c r="E1167" s="254" t="s">
        <v>1</v>
      </c>
      <c r="F1167" s="255" t="s">
        <v>439</v>
      </c>
      <c r="H1167" s="256">
        <v>1</v>
      </c>
      <c r="L1167" s="252"/>
      <c r="M1167" s="257"/>
      <c r="T1167" s="258"/>
      <c r="AT1167" s="254" t="s">
        <v>112</v>
      </c>
      <c r="AU1167" s="254" t="s">
        <v>69</v>
      </c>
      <c r="AV1167" s="253" t="s">
        <v>110</v>
      </c>
      <c r="AW1167" s="253" t="s">
        <v>25</v>
      </c>
      <c r="AX1167" s="253" t="s">
        <v>67</v>
      </c>
      <c r="AY1167" s="254" t="s">
        <v>103</v>
      </c>
    </row>
    <row r="1168" spans="2:65" s="186" customFormat="1" ht="16.5" customHeight="1">
      <c r="B1168" s="185"/>
      <c r="C1168" s="230" t="s">
        <v>342</v>
      </c>
      <c r="D1168" s="230" t="s">
        <v>105</v>
      </c>
      <c r="E1168" s="231" t="s">
        <v>726</v>
      </c>
      <c r="F1168" s="232" t="s">
        <v>727</v>
      </c>
      <c r="G1168" s="233" t="s">
        <v>182</v>
      </c>
      <c r="H1168" s="234">
        <v>7</v>
      </c>
      <c r="I1168" s="172"/>
      <c r="J1168" s="235">
        <f>ROUND(I1168*H1168,2)</f>
        <v>0</v>
      </c>
      <c r="K1168" s="232" t="s">
        <v>553</v>
      </c>
      <c r="L1168" s="185"/>
      <c r="M1168" s="236" t="s">
        <v>1</v>
      </c>
      <c r="N1168" s="237" t="s">
        <v>33</v>
      </c>
      <c r="O1168" s="238">
        <v>0.81699999999999995</v>
      </c>
      <c r="P1168" s="238">
        <f>O1168*H1168</f>
        <v>5.7189999999999994</v>
      </c>
      <c r="Q1168" s="238">
        <v>3.8260000000000002E-2</v>
      </c>
      <c r="R1168" s="238">
        <f>Q1168*H1168</f>
        <v>0.26782</v>
      </c>
      <c r="S1168" s="238">
        <v>0</v>
      </c>
      <c r="T1168" s="239">
        <f>S1168*H1168</f>
        <v>0</v>
      </c>
      <c r="AR1168" s="240" t="s">
        <v>110</v>
      </c>
      <c r="AT1168" s="240" t="s">
        <v>105</v>
      </c>
      <c r="AU1168" s="240" t="s">
        <v>69</v>
      </c>
      <c r="AY1168" s="182" t="s">
        <v>103</v>
      </c>
      <c r="BE1168" s="241">
        <f>IF(N1168="základní",J1168,0)</f>
        <v>0</v>
      </c>
      <c r="BF1168" s="241">
        <f>IF(N1168="snížená",J1168,0)</f>
        <v>0</v>
      </c>
      <c r="BG1168" s="241">
        <f>IF(N1168="zákl. přenesená",J1168,0)</f>
        <v>0</v>
      </c>
      <c r="BH1168" s="241">
        <f>IF(N1168="sníž. přenesená",J1168,0)</f>
        <v>0</v>
      </c>
      <c r="BI1168" s="241">
        <f>IF(N1168="nulová",J1168,0)</f>
        <v>0</v>
      </c>
      <c r="BJ1168" s="182" t="s">
        <v>67</v>
      </c>
      <c r="BK1168" s="241">
        <f>ROUND(I1168*H1168,2)</f>
        <v>0</v>
      </c>
      <c r="BL1168" s="182" t="s">
        <v>110</v>
      </c>
      <c r="BM1168" s="240" t="s">
        <v>728</v>
      </c>
    </row>
    <row r="1169" spans="2:51" s="186" customFormat="1">
      <c r="B1169" s="185"/>
      <c r="D1169" s="140" t="s">
        <v>430</v>
      </c>
      <c r="F1169" s="242" t="s">
        <v>729</v>
      </c>
      <c r="L1169" s="185"/>
      <c r="M1169" s="243"/>
      <c r="T1169" s="244"/>
      <c r="AT1169" s="182" t="s">
        <v>430</v>
      </c>
      <c r="AU1169" s="182" t="s">
        <v>69</v>
      </c>
    </row>
    <row r="1170" spans="2:51" s="247" customFormat="1">
      <c r="B1170" s="246"/>
      <c r="D1170" s="140" t="s">
        <v>112</v>
      </c>
      <c r="E1170" s="248" t="s">
        <v>1</v>
      </c>
      <c r="F1170" s="249" t="s">
        <v>434</v>
      </c>
      <c r="H1170" s="248" t="s">
        <v>1</v>
      </c>
      <c r="L1170" s="246"/>
      <c r="M1170" s="250"/>
      <c r="T1170" s="251"/>
      <c r="AT1170" s="248" t="s">
        <v>112</v>
      </c>
      <c r="AU1170" s="248" t="s">
        <v>69</v>
      </c>
      <c r="AV1170" s="247" t="s">
        <v>67</v>
      </c>
      <c r="AW1170" s="247" t="s">
        <v>25</v>
      </c>
      <c r="AX1170" s="247" t="s">
        <v>62</v>
      </c>
      <c r="AY1170" s="248" t="s">
        <v>103</v>
      </c>
    </row>
    <row r="1171" spans="2:51" s="247" customFormat="1">
      <c r="B1171" s="246"/>
      <c r="D1171" s="140" t="s">
        <v>112</v>
      </c>
      <c r="E1171" s="248" t="s">
        <v>1</v>
      </c>
      <c r="F1171" s="249" t="s">
        <v>435</v>
      </c>
      <c r="H1171" s="248" t="s">
        <v>1</v>
      </c>
      <c r="L1171" s="246"/>
      <c r="M1171" s="250"/>
      <c r="T1171" s="251"/>
      <c r="AT1171" s="248" t="s">
        <v>112</v>
      </c>
      <c r="AU1171" s="248" t="s">
        <v>69</v>
      </c>
      <c r="AV1171" s="247" t="s">
        <v>67</v>
      </c>
      <c r="AW1171" s="247" t="s">
        <v>25</v>
      </c>
      <c r="AX1171" s="247" t="s">
        <v>62</v>
      </c>
      <c r="AY1171" s="248" t="s">
        <v>103</v>
      </c>
    </row>
    <row r="1172" spans="2:51" s="247" customFormat="1">
      <c r="B1172" s="246"/>
      <c r="D1172" s="140" t="s">
        <v>112</v>
      </c>
      <c r="E1172" s="248" t="s">
        <v>1</v>
      </c>
      <c r="F1172" s="249" t="s">
        <v>436</v>
      </c>
      <c r="H1172" s="248" t="s">
        <v>1</v>
      </c>
      <c r="L1172" s="246"/>
      <c r="M1172" s="250"/>
      <c r="T1172" s="251"/>
      <c r="AT1172" s="248" t="s">
        <v>112</v>
      </c>
      <c r="AU1172" s="248" t="s">
        <v>69</v>
      </c>
      <c r="AV1172" s="247" t="s">
        <v>67</v>
      </c>
      <c r="AW1172" s="247" t="s">
        <v>25</v>
      </c>
      <c r="AX1172" s="247" t="s">
        <v>62</v>
      </c>
      <c r="AY1172" s="248" t="s">
        <v>103</v>
      </c>
    </row>
    <row r="1173" spans="2:51" s="247" customFormat="1">
      <c r="B1173" s="246"/>
      <c r="D1173" s="140" t="s">
        <v>112</v>
      </c>
      <c r="E1173" s="248" t="s">
        <v>1</v>
      </c>
      <c r="F1173" s="249" t="s">
        <v>546</v>
      </c>
      <c r="H1173" s="248" t="s">
        <v>1</v>
      </c>
      <c r="L1173" s="246"/>
      <c r="M1173" s="250"/>
      <c r="T1173" s="251"/>
      <c r="AT1173" s="248" t="s">
        <v>112</v>
      </c>
      <c r="AU1173" s="248" t="s">
        <v>69</v>
      </c>
      <c r="AV1173" s="247" t="s">
        <v>67</v>
      </c>
      <c r="AW1173" s="247" t="s">
        <v>25</v>
      </c>
      <c r="AX1173" s="247" t="s">
        <v>62</v>
      </c>
      <c r="AY1173" s="248" t="s">
        <v>103</v>
      </c>
    </row>
    <row r="1174" spans="2:51" s="247" customFormat="1">
      <c r="B1174" s="246"/>
      <c r="D1174" s="140" t="s">
        <v>112</v>
      </c>
      <c r="E1174" s="248" t="s">
        <v>1</v>
      </c>
      <c r="F1174" s="249" t="s">
        <v>677</v>
      </c>
      <c r="H1174" s="248" t="s">
        <v>1</v>
      </c>
      <c r="L1174" s="246"/>
      <c r="M1174" s="250"/>
      <c r="T1174" s="251"/>
      <c r="AT1174" s="248" t="s">
        <v>112</v>
      </c>
      <c r="AU1174" s="248" t="s">
        <v>69</v>
      </c>
      <c r="AV1174" s="247" t="s">
        <v>67</v>
      </c>
      <c r="AW1174" s="247" t="s">
        <v>25</v>
      </c>
      <c r="AX1174" s="247" t="s">
        <v>62</v>
      </c>
      <c r="AY1174" s="248" t="s">
        <v>103</v>
      </c>
    </row>
    <row r="1175" spans="2:51" s="247" customFormat="1">
      <c r="B1175" s="246"/>
      <c r="D1175" s="140" t="s">
        <v>112</v>
      </c>
      <c r="E1175" s="248" t="s">
        <v>1</v>
      </c>
      <c r="F1175" s="249" t="s">
        <v>730</v>
      </c>
      <c r="H1175" s="248" t="s">
        <v>1</v>
      </c>
      <c r="L1175" s="246"/>
      <c r="M1175" s="250"/>
      <c r="T1175" s="251"/>
      <c r="AT1175" s="248" t="s">
        <v>112</v>
      </c>
      <c r="AU1175" s="248" t="s">
        <v>69</v>
      </c>
      <c r="AV1175" s="247" t="s">
        <v>67</v>
      </c>
      <c r="AW1175" s="247" t="s">
        <v>25</v>
      </c>
      <c r="AX1175" s="247" t="s">
        <v>62</v>
      </c>
      <c r="AY1175" s="248" t="s">
        <v>103</v>
      </c>
    </row>
    <row r="1176" spans="2:51" s="139" customFormat="1">
      <c r="B1176" s="138"/>
      <c r="D1176" s="140" t="s">
        <v>112</v>
      </c>
      <c r="E1176" s="141" t="s">
        <v>1</v>
      </c>
      <c r="F1176" s="142" t="s">
        <v>119</v>
      </c>
      <c r="H1176" s="143">
        <v>3</v>
      </c>
      <c r="L1176" s="138"/>
      <c r="M1176" s="145"/>
      <c r="T1176" s="147"/>
      <c r="AT1176" s="141" t="s">
        <v>112</v>
      </c>
      <c r="AU1176" s="141" t="s">
        <v>69</v>
      </c>
      <c r="AV1176" s="139" t="s">
        <v>69</v>
      </c>
      <c r="AW1176" s="139" t="s">
        <v>25</v>
      </c>
      <c r="AX1176" s="139" t="s">
        <v>62</v>
      </c>
      <c r="AY1176" s="141" t="s">
        <v>103</v>
      </c>
    </row>
    <row r="1177" spans="2:51" s="247" customFormat="1">
      <c r="B1177" s="246"/>
      <c r="D1177" s="140" t="s">
        <v>112</v>
      </c>
      <c r="E1177" s="248" t="s">
        <v>1</v>
      </c>
      <c r="F1177" s="249" t="s">
        <v>680</v>
      </c>
      <c r="H1177" s="248" t="s">
        <v>1</v>
      </c>
      <c r="L1177" s="246"/>
      <c r="M1177" s="250"/>
      <c r="T1177" s="251"/>
      <c r="AT1177" s="248" t="s">
        <v>112</v>
      </c>
      <c r="AU1177" s="248" t="s">
        <v>69</v>
      </c>
      <c r="AV1177" s="247" t="s">
        <v>67</v>
      </c>
      <c r="AW1177" s="247" t="s">
        <v>25</v>
      </c>
      <c r="AX1177" s="247" t="s">
        <v>62</v>
      </c>
      <c r="AY1177" s="248" t="s">
        <v>103</v>
      </c>
    </row>
    <row r="1178" spans="2:51" s="247" customFormat="1">
      <c r="B1178" s="246"/>
      <c r="D1178" s="140" t="s">
        <v>112</v>
      </c>
      <c r="E1178" s="248" t="s">
        <v>1</v>
      </c>
      <c r="F1178" s="249" t="s">
        <v>731</v>
      </c>
      <c r="H1178" s="248" t="s">
        <v>1</v>
      </c>
      <c r="L1178" s="246"/>
      <c r="M1178" s="250"/>
      <c r="T1178" s="251"/>
      <c r="AT1178" s="248" t="s">
        <v>112</v>
      </c>
      <c r="AU1178" s="248" t="s">
        <v>69</v>
      </c>
      <c r="AV1178" s="247" t="s">
        <v>67</v>
      </c>
      <c r="AW1178" s="247" t="s">
        <v>25</v>
      </c>
      <c r="AX1178" s="247" t="s">
        <v>62</v>
      </c>
      <c r="AY1178" s="248" t="s">
        <v>103</v>
      </c>
    </row>
    <row r="1179" spans="2:51" s="139" customFormat="1">
      <c r="B1179" s="138"/>
      <c r="D1179" s="140" t="s">
        <v>112</v>
      </c>
      <c r="E1179" s="141" t="s">
        <v>1</v>
      </c>
      <c r="F1179" s="142" t="s">
        <v>69</v>
      </c>
      <c r="H1179" s="143">
        <v>2</v>
      </c>
      <c r="L1179" s="138"/>
      <c r="M1179" s="145"/>
      <c r="T1179" s="147"/>
      <c r="AT1179" s="141" t="s">
        <v>112</v>
      </c>
      <c r="AU1179" s="141" t="s">
        <v>69</v>
      </c>
      <c r="AV1179" s="139" t="s">
        <v>69</v>
      </c>
      <c r="AW1179" s="139" t="s">
        <v>25</v>
      </c>
      <c r="AX1179" s="139" t="s">
        <v>62</v>
      </c>
      <c r="AY1179" s="141" t="s">
        <v>103</v>
      </c>
    </row>
    <row r="1180" spans="2:51" s="247" customFormat="1">
      <c r="B1180" s="246"/>
      <c r="D1180" s="140" t="s">
        <v>112</v>
      </c>
      <c r="E1180" s="248" t="s">
        <v>1</v>
      </c>
      <c r="F1180" s="249" t="s">
        <v>673</v>
      </c>
      <c r="H1180" s="248" t="s">
        <v>1</v>
      </c>
      <c r="L1180" s="246"/>
      <c r="M1180" s="250"/>
      <c r="T1180" s="251"/>
      <c r="AT1180" s="248" t="s">
        <v>112</v>
      </c>
      <c r="AU1180" s="248" t="s">
        <v>69</v>
      </c>
      <c r="AV1180" s="247" t="s">
        <v>67</v>
      </c>
      <c r="AW1180" s="247" t="s">
        <v>25</v>
      </c>
      <c r="AX1180" s="247" t="s">
        <v>62</v>
      </c>
      <c r="AY1180" s="248" t="s">
        <v>103</v>
      </c>
    </row>
    <row r="1181" spans="2:51" s="247" customFormat="1">
      <c r="B1181" s="246"/>
      <c r="D1181" s="140" t="s">
        <v>112</v>
      </c>
      <c r="E1181" s="248" t="s">
        <v>1</v>
      </c>
      <c r="F1181" s="249" t="s">
        <v>674</v>
      </c>
      <c r="H1181" s="248" t="s">
        <v>1</v>
      </c>
      <c r="L1181" s="246"/>
      <c r="M1181" s="250"/>
      <c r="T1181" s="251"/>
      <c r="AT1181" s="248" t="s">
        <v>112</v>
      </c>
      <c r="AU1181" s="248" t="s">
        <v>69</v>
      </c>
      <c r="AV1181" s="247" t="s">
        <v>67</v>
      </c>
      <c r="AW1181" s="247" t="s">
        <v>25</v>
      </c>
      <c r="AX1181" s="247" t="s">
        <v>62</v>
      </c>
      <c r="AY1181" s="248" t="s">
        <v>103</v>
      </c>
    </row>
    <row r="1182" spans="2:51" s="247" customFormat="1">
      <c r="B1182" s="246"/>
      <c r="D1182" s="140" t="s">
        <v>112</v>
      </c>
      <c r="E1182" s="248" t="s">
        <v>1</v>
      </c>
      <c r="F1182" s="249" t="s">
        <v>732</v>
      </c>
      <c r="H1182" s="248" t="s">
        <v>1</v>
      </c>
      <c r="L1182" s="246"/>
      <c r="M1182" s="250"/>
      <c r="T1182" s="251"/>
      <c r="AT1182" s="248" t="s">
        <v>112</v>
      </c>
      <c r="AU1182" s="248" t="s">
        <v>69</v>
      </c>
      <c r="AV1182" s="247" t="s">
        <v>67</v>
      </c>
      <c r="AW1182" s="247" t="s">
        <v>25</v>
      </c>
      <c r="AX1182" s="247" t="s">
        <v>62</v>
      </c>
      <c r="AY1182" s="248" t="s">
        <v>103</v>
      </c>
    </row>
    <row r="1183" spans="2:51" s="139" customFormat="1">
      <c r="B1183" s="138"/>
      <c r="D1183" s="140" t="s">
        <v>112</v>
      </c>
      <c r="E1183" s="141" t="s">
        <v>1</v>
      </c>
      <c r="F1183" s="142" t="s">
        <v>69</v>
      </c>
      <c r="H1183" s="143">
        <v>2</v>
      </c>
      <c r="L1183" s="138"/>
      <c r="M1183" s="145"/>
      <c r="T1183" s="147"/>
      <c r="AT1183" s="141" t="s">
        <v>112</v>
      </c>
      <c r="AU1183" s="141" t="s">
        <v>69</v>
      </c>
      <c r="AV1183" s="139" t="s">
        <v>69</v>
      </c>
      <c r="AW1183" s="139" t="s">
        <v>25</v>
      </c>
      <c r="AX1183" s="139" t="s">
        <v>62</v>
      </c>
      <c r="AY1183" s="141" t="s">
        <v>103</v>
      </c>
    </row>
    <row r="1184" spans="2:51" s="253" customFormat="1">
      <c r="B1184" s="252"/>
      <c r="D1184" s="140" t="s">
        <v>112</v>
      </c>
      <c r="E1184" s="254" t="s">
        <v>1</v>
      </c>
      <c r="F1184" s="255" t="s">
        <v>439</v>
      </c>
      <c r="H1184" s="256">
        <v>7</v>
      </c>
      <c r="L1184" s="252"/>
      <c r="M1184" s="257"/>
      <c r="T1184" s="258"/>
      <c r="AT1184" s="254" t="s">
        <v>112</v>
      </c>
      <c r="AU1184" s="254" t="s">
        <v>69</v>
      </c>
      <c r="AV1184" s="253" t="s">
        <v>110</v>
      </c>
      <c r="AW1184" s="253" t="s">
        <v>25</v>
      </c>
      <c r="AX1184" s="253" t="s">
        <v>67</v>
      </c>
      <c r="AY1184" s="254" t="s">
        <v>103</v>
      </c>
    </row>
    <row r="1185" spans="2:65" s="186" customFormat="1" ht="16.5" customHeight="1">
      <c r="B1185" s="185"/>
      <c r="C1185" s="266" t="s">
        <v>348</v>
      </c>
      <c r="D1185" s="266" t="s">
        <v>174</v>
      </c>
      <c r="E1185" s="267" t="s">
        <v>733</v>
      </c>
      <c r="F1185" s="268" t="s">
        <v>734</v>
      </c>
      <c r="G1185" s="269" t="s">
        <v>182</v>
      </c>
      <c r="H1185" s="270">
        <v>5</v>
      </c>
      <c r="I1185" s="173"/>
      <c r="J1185" s="271">
        <f>ROUND(I1185*H1185,2)</f>
        <v>0</v>
      </c>
      <c r="K1185" s="268" t="s">
        <v>428</v>
      </c>
      <c r="L1185" s="272"/>
      <c r="M1185" s="273" t="s">
        <v>1</v>
      </c>
      <c r="N1185" s="274" t="s">
        <v>33</v>
      </c>
      <c r="O1185" s="238">
        <v>0</v>
      </c>
      <c r="P1185" s="238">
        <f>O1185*H1185</f>
        <v>0</v>
      </c>
      <c r="Q1185" s="238">
        <v>2E-3</v>
      </c>
      <c r="R1185" s="238">
        <f>Q1185*H1185</f>
        <v>0.01</v>
      </c>
      <c r="S1185" s="238">
        <v>0</v>
      </c>
      <c r="T1185" s="239">
        <f>S1185*H1185</f>
        <v>0</v>
      </c>
      <c r="AR1185" s="240" t="s">
        <v>145</v>
      </c>
      <c r="AT1185" s="240" t="s">
        <v>174</v>
      </c>
      <c r="AU1185" s="240" t="s">
        <v>69</v>
      </c>
      <c r="AY1185" s="182" t="s">
        <v>103</v>
      </c>
      <c r="BE1185" s="241">
        <f>IF(N1185="základní",J1185,0)</f>
        <v>0</v>
      </c>
      <c r="BF1185" s="241">
        <f>IF(N1185="snížená",J1185,0)</f>
        <v>0</v>
      </c>
      <c r="BG1185" s="241">
        <f>IF(N1185="zákl. přenesená",J1185,0)</f>
        <v>0</v>
      </c>
      <c r="BH1185" s="241">
        <f>IF(N1185="sníž. přenesená",J1185,0)</f>
        <v>0</v>
      </c>
      <c r="BI1185" s="241">
        <f>IF(N1185="nulová",J1185,0)</f>
        <v>0</v>
      </c>
      <c r="BJ1185" s="182" t="s">
        <v>67</v>
      </c>
      <c r="BK1185" s="241">
        <f>ROUND(I1185*H1185,2)</f>
        <v>0</v>
      </c>
      <c r="BL1185" s="182" t="s">
        <v>110</v>
      </c>
      <c r="BM1185" s="240" t="s">
        <v>735</v>
      </c>
    </row>
    <row r="1186" spans="2:65" s="186" customFormat="1">
      <c r="B1186" s="185"/>
      <c r="D1186" s="140" t="s">
        <v>430</v>
      </c>
      <c r="F1186" s="242" t="s">
        <v>734</v>
      </c>
      <c r="L1186" s="185"/>
      <c r="M1186" s="243"/>
      <c r="T1186" s="244"/>
      <c r="AT1186" s="182" t="s">
        <v>430</v>
      </c>
      <c r="AU1186" s="182" t="s">
        <v>69</v>
      </c>
    </row>
    <row r="1187" spans="2:65" s="247" customFormat="1">
      <c r="B1187" s="246"/>
      <c r="D1187" s="140" t="s">
        <v>112</v>
      </c>
      <c r="E1187" s="248" t="s">
        <v>1</v>
      </c>
      <c r="F1187" s="249" t="s">
        <v>434</v>
      </c>
      <c r="H1187" s="248" t="s">
        <v>1</v>
      </c>
      <c r="L1187" s="246"/>
      <c r="M1187" s="250"/>
      <c r="T1187" s="251"/>
      <c r="AT1187" s="248" t="s">
        <v>112</v>
      </c>
      <c r="AU1187" s="248" t="s">
        <v>69</v>
      </c>
      <c r="AV1187" s="247" t="s">
        <v>67</v>
      </c>
      <c r="AW1187" s="247" t="s">
        <v>25</v>
      </c>
      <c r="AX1187" s="247" t="s">
        <v>62</v>
      </c>
      <c r="AY1187" s="248" t="s">
        <v>103</v>
      </c>
    </row>
    <row r="1188" spans="2:65" s="247" customFormat="1">
      <c r="B1188" s="246"/>
      <c r="D1188" s="140" t="s">
        <v>112</v>
      </c>
      <c r="E1188" s="248" t="s">
        <v>1</v>
      </c>
      <c r="F1188" s="249" t="s">
        <v>435</v>
      </c>
      <c r="H1188" s="248" t="s">
        <v>1</v>
      </c>
      <c r="L1188" s="246"/>
      <c r="M1188" s="250"/>
      <c r="T1188" s="251"/>
      <c r="AT1188" s="248" t="s">
        <v>112</v>
      </c>
      <c r="AU1188" s="248" t="s">
        <v>69</v>
      </c>
      <c r="AV1188" s="247" t="s">
        <v>67</v>
      </c>
      <c r="AW1188" s="247" t="s">
        <v>25</v>
      </c>
      <c r="AX1188" s="247" t="s">
        <v>62</v>
      </c>
      <c r="AY1188" s="248" t="s">
        <v>103</v>
      </c>
    </row>
    <row r="1189" spans="2:65" s="247" customFormat="1">
      <c r="B1189" s="246"/>
      <c r="D1189" s="140" t="s">
        <v>112</v>
      </c>
      <c r="E1189" s="248" t="s">
        <v>1</v>
      </c>
      <c r="F1189" s="249" t="s">
        <v>436</v>
      </c>
      <c r="H1189" s="248" t="s">
        <v>1</v>
      </c>
      <c r="L1189" s="246"/>
      <c r="M1189" s="250"/>
      <c r="T1189" s="251"/>
      <c r="AT1189" s="248" t="s">
        <v>112</v>
      </c>
      <c r="AU1189" s="248" t="s">
        <v>69</v>
      </c>
      <c r="AV1189" s="247" t="s">
        <v>67</v>
      </c>
      <c r="AW1189" s="247" t="s">
        <v>25</v>
      </c>
      <c r="AX1189" s="247" t="s">
        <v>62</v>
      </c>
      <c r="AY1189" s="248" t="s">
        <v>103</v>
      </c>
    </row>
    <row r="1190" spans="2:65" s="247" customFormat="1">
      <c r="B1190" s="246"/>
      <c r="D1190" s="140" t="s">
        <v>112</v>
      </c>
      <c r="E1190" s="248" t="s">
        <v>1</v>
      </c>
      <c r="F1190" s="249" t="s">
        <v>546</v>
      </c>
      <c r="H1190" s="248" t="s">
        <v>1</v>
      </c>
      <c r="L1190" s="246"/>
      <c r="M1190" s="250"/>
      <c r="T1190" s="251"/>
      <c r="AT1190" s="248" t="s">
        <v>112</v>
      </c>
      <c r="AU1190" s="248" t="s">
        <v>69</v>
      </c>
      <c r="AV1190" s="247" t="s">
        <v>67</v>
      </c>
      <c r="AW1190" s="247" t="s">
        <v>25</v>
      </c>
      <c r="AX1190" s="247" t="s">
        <v>62</v>
      </c>
      <c r="AY1190" s="248" t="s">
        <v>103</v>
      </c>
    </row>
    <row r="1191" spans="2:65" s="247" customFormat="1">
      <c r="B1191" s="246"/>
      <c r="D1191" s="140" t="s">
        <v>112</v>
      </c>
      <c r="E1191" s="248" t="s">
        <v>1</v>
      </c>
      <c r="F1191" s="249" t="s">
        <v>677</v>
      </c>
      <c r="H1191" s="248" t="s">
        <v>1</v>
      </c>
      <c r="L1191" s="246"/>
      <c r="M1191" s="250"/>
      <c r="T1191" s="251"/>
      <c r="AT1191" s="248" t="s">
        <v>112</v>
      </c>
      <c r="AU1191" s="248" t="s">
        <v>69</v>
      </c>
      <c r="AV1191" s="247" t="s">
        <v>67</v>
      </c>
      <c r="AW1191" s="247" t="s">
        <v>25</v>
      </c>
      <c r="AX1191" s="247" t="s">
        <v>62</v>
      </c>
      <c r="AY1191" s="248" t="s">
        <v>103</v>
      </c>
    </row>
    <row r="1192" spans="2:65" s="247" customFormat="1">
      <c r="B1192" s="246"/>
      <c r="D1192" s="140" t="s">
        <v>112</v>
      </c>
      <c r="E1192" s="248" t="s">
        <v>1</v>
      </c>
      <c r="F1192" s="249" t="s">
        <v>730</v>
      </c>
      <c r="H1192" s="248" t="s">
        <v>1</v>
      </c>
      <c r="L1192" s="246"/>
      <c r="M1192" s="250"/>
      <c r="T1192" s="251"/>
      <c r="AT1192" s="248" t="s">
        <v>112</v>
      </c>
      <c r="AU1192" s="248" t="s">
        <v>69</v>
      </c>
      <c r="AV1192" s="247" t="s">
        <v>67</v>
      </c>
      <c r="AW1192" s="247" t="s">
        <v>25</v>
      </c>
      <c r="AX1192" s="247" t="s">
        <v>62</v>
      </c>
      <c r="AY1192" s="248" t="s">
        <v>103</v>
      </c>
    </row>
    <row r="1193" spans="2:65" s="139" customFormat="1">
      <c r="B1193" s="138"/>
      <c r="D1193" s="140" t="s">
        <v>112</v>
      </c>
      <c r="E1193" s="141" t="s">
        <v>1</v>
      </c>
      <c r="F1193" s="142" t="s">
        <v>119</v>
      </c>
      <c r="H1193" s="143">
        <v>3</v>
      </c>
      <c r="L1193" s="138"/>
      <c r="M1193" s="145"/>
      <c r="T1193" s="147"/>
      <c r="AT1193" s="141" t="s">
        <v>112</v>
      </c>
      <c r="AU1193" s="141" t="s">
        <v>69</v>
      </c>
      <c r="AV1193" s="139" t="s">
        <v>69</v>
      </c>
      <c r="AW1193" s="139" t="s">
        <v>25</v>
      </c>
      <c r="AX1193" s="139" t="s">
        <v>62</v>
      </c>
      <c r="AY1193" s="141" t="s">
        <v>103</v>
      </c>
    </row>
    <row r="1194" spans="2:65" s="247" customFormat="1">
      <c r="B1194" s="246"/>
      <c r="D1194" s="140" t="s">
        <v>112</v>
      </c>
      <c r="E1194" s="248" t="s">
        <v>1</v>
      </c>
      <c r="F1194" s="249" t="s">
        <v>680</v>
      </c>
      <c r="H1194" s="248" t="s">
        <v>1</v>
      </c>
      <c r="L1194" s="246"/>
      <c r="M1194" s="250"/>
      <c r="T1194" s="251"/>
      <c r="AT1194" s="248" t="s">
        <v>112</v>
      </c>
      <c r="AU1194" s="248" t="s">
        <v>69</v>
      </c>
      <c r="AV1194" s="247" t="s">
        <v>67</v>
      </c>
      <c r="AW1194" s="247" t="s">
        <v>25</v>
      </c>
      <c r="AX1194" s="247" t="s">
        <v>62</v>
      </c>
      <c r="AY1194" s="248" t="s">
        <v>103</v>
      </c>
    </row>
    <row r="1195" spans="2:65" s="247" customFormat="1">
      <c r="B1195" s="246"/>
      <c r="D1195" s="140" t="s">
        <v>112</v>
      </c>
      <c r="E1195" s="248" t="s">
        <v>1</v>
      </c>
      <c r="F1195" s="249" t="s">
        <v>731</v>
      </c>
      <c r="H1195" s="248" t="s">
        <v>1</v>
      </c>
      <c r="L1195" s="246"/>
      <c r="M1195" s="250"/>
      <c r="T1195" s="251"/>
      <c r="AT1195" s="248" t="s">
        <v>112</v>
      </c>
      <c r="AU1195" s="248" t="s">
        <v>69</v>
      </c>
      <c r="AV1195" s="247" t="s">
        <v>67</v>
      </c>
      <c r="AW1195" s="247" t="s">
        <v>25</v>
      </c>
      <c r="AX1195" s="247" t="s">
        <v>62</v>
      </c>
      <c r="AY1195" s="248" t="s">
        <v>103</v>
      </c>
    </row>
    <row r="1196" spans="2:65" s="139" customFormat="1">
      <c r="B1196" s="138"/>
      <c r="D1196" s="140" t="s">
        <v>112</v>
      </c>
      <c r="E1196" s="141" t="s">
        <v>1</v>
      </c>
      <c r="F1196" s="142" t="s">
        <v>69</v>
      </c>
      <c r="H1196" s="143">
        <v>2</v>
      </c>
      <c r="L1196" s="138"/>
      <c r="M1196" s="145"/>
      <c r="T1196" s="147"/>
      <c r="AT1196" s="141" t="s">
        <v>112</v>
      </c>
      <c r="AU1196" s="141" t="s">
        <v>69</v>
      </c>
      <c r="AV1196" s="139" t="s">
        <v>69</v>
      </c>
      <c r="AW1196" s="139" t="s">
        <v>25</v>
      </c>
      <c r="AX1196" s="139" t="s">
        <v>62</v>
      </c>
      <c r="AY1196" s="141" t="s">
        <v>103</v>
      </c>
    </row>
    <row r="1197" spans="2:65" s="253" customFormat="1">
      <c r="B1197" s="252"/>
      <c r="D1197" s="140" t="s">
        <v>112</v>
      </c>
      <c r="E1197" s="254" t="s">
        <v>1</v>
      </c>
      <c r="F1197" s="255" t="s">
        <v>439</v>
      </c>
      <c r="H1197" s="256">
        <v>5</v>
      </c>
      <c r="L1197" s="252"/>
      <c r="M1197" s="257"/>
      <c r="T1197" s="258"/>
      <c r="AT1197" s="254" t="s">
        <v>112</v>
      </c>
      <c r="AU1197" s="254" t="s">
        <v>69</v>
      </c>
      <c r="AV1197" s="253" t="s">
        <v>110</v>
      </c>
      <c r="AW1197" s="253" t="s">
        <v>25</v>
      </c>
      <c r="AX1197" s="253" t="s">
        <v>67</v>
      </c>
      <c r="AY1197" s="254" t="s">
        <v>103</v>
      </c>
    </row>
    <row r="1198" spans="2:65" s="186" customFormat="1" ht="16.5" customHeight="1">
      <c r="B1198" s="185"/>
      <c r="C1198" s="266" t="s">
        <v>736</v>
      </c>
      <c r="D1198" s="266" t="s">
        <v>174</v>
      </c>
      <c r="E1198" s="267" t="s">
        <v>737</v>
      </c>
      <c r="F1198" s="268" t="s">
        <v>738</v>
      </c>
      <c r="G1198" s="269" t="s">
        <v>182</v>
      </c>
      <c r="H1198" s="270">
        <v>2</v>
      </c>
      <c r="I1198" s="173"/>
      <c r="J1198" s="271">
        <f>ROUND(I1198*H1198,2)</f>
        <v>0</v>
      </c>
      <c r="K1198" s="268" t="s">
        <v>428</v>
      </c>
      <c r="L1198" s="272"/>
      <c r="M1198" s="273" t="s">
        <v>1</v>
      </c>
      <c r="N1198" s="274" t="s">
        <v>33</v>
      </c>
      <c r="O1198" s="238">
        <v>0</v>
      </c>
      <c r="P1198" s="238">
        <f>O1198*H1198</f>
        <v>0</v>
      </c>
      <c r="Q1198" s="238">
        <v>3.0000000000000001E-3</v>
      </c>
      <c r="R1198" s="238">
        <f>Q1198*H1198</f>
        <v>6.0000000000000001E-3</v>
      </c>
      <c r="S1198" s="238">
        <v>0</v>
      </c>
      <c r="T1198" s="239">
        <f>S1198*H1198</f>
        <v>0</v>
      </c>
      <c r="AR1198" s="240" t="s">
        <v>145</v>
      </c>
      <c r="AT1198" s="240" t="s">
        <v>174</v>
      </c>
      <c r="AU1198" s="240" t="s">
        <v>69</v>
      </c>
      <c r="AY1198" s="182" t="s">
        <v>103</v>
      </c>
      <c r="BE1198" s="241">
        <f>IF(N1198="základní",J1198,0)</f>
        <v>0</v>
      </c>
      <c r="BF1198" s="241">
        <f>IF(N1198="snížená",J1198,0)</f>
        <v>0</v>
      </c>
      <c r="BG1198" s="241">
        <f>IF(N1198="zákl. přenesená",J1198,0)</f>
        <v>0</v>
      </c>
      <c r="BH1198" s="241">
        <f>IF(N1198="sníž. přenesená",J1198,0)</f>
        <v>0</v>
      </c>
      <c r="BI1198" s="241">
        <f>IF(N1198="nulová",J1198,0)</f>
        <v>0</v>
      </c>
      <c r="BJ1198" s="182" t="s">
        <v>67</v>
      </c>
      <c r="BK1198" s="241">
        <f>ROUND(I1198*H1198,2)</f>
        <v>0</v>
      </c>
      <c r="BL1198" s="182" t="s">
        <v>110</v>
      </c>
      <c r="BM1198" s="240" t="s">
        <v>739</v>
      </c>
    </row>
    <row r="1199" spans="2:65" s="186" customFormat="1">
      <c r="B1199" s="185"/>
      <c r="D1199" s="140" t="s">
        <v>430</v>
      </c>
      <c r="F1199" s="242" t="s">
        <v>738</v>
      </c>
      <c r="L1199" s="185"/>
      <c r="M1199" s="243"/>
      <c r="T1199" s="244"/>
      <c r="AT1199" s="182" t="s">
        <v>430</v>
      </c>
      <c r="AU1199" s="182" t="s">
        <v>69</v>
      </c>
    </row>
    <row r="1200" spans="2:65" s="247" customFormat="1">
      <c r="B1200" s="246"/>
      <c r="D1200" s="140" t="s">
        <v>112</v>
      </c>
      <c r="E1200" s="248" t="s">
        <v>1</v>
      </c>
      <c r="F1200" s="249" t="s">
        <v>434</v>
      </c>
      <c r="H1200" s="248" t="s">
        <v>1</v>
      </c>
      <c r="L1200" s="246"/>
      <c r="M1200" s="250"/>
      <c r="T1200" s="251"/>
      <c r="AT1200" s="248" t="s">
        <v>112</v>
      </c>
      <c r="AU1200" s="248" t="s">
        <v>69</v>
      </c>
      <c r="AV1200" s="247" t="s">
        <v>67</v>
      </c>
      <c r="AW1200" s="247" t="s">
        <v>25</v>
      </c>
      <c r="AX1200" s="247" t="s">
        <v>62</v>
      </c>
      <c r="AY1200" s="248" t="s">
        <v>103</v>
      </c>
    </row>
    <row r="1201" spans="2:65" s="247" customFormat="1">
      <c r="B1201" s="246"/>
      <c r="D1201" s="140" t="s">
        <v>112</v>
      </c>
      <c r="E1201" s="248" t="s">
        <v>1</v>
      </c>
      <c r="F1201" s="249" t="s">
        <v>435</v>
      </c>
      <c r="H1201" s="248" t="s">
        <v>1</v>
      </c>
      <c r="L1201" s="246"/>
      <c r="M1201" s="250"/>
      <c r="T1201" s="251"/>
      <c r="AT1201" s="248" t="s">
        <v>112</v>
      </c>
      <c r="AU1201" s="248" t="s">
        <v>69</v>
      </c>
      <c r="AV1201" s="247" t="s">
        <v>67</v>
      </c>
      <c r="AW1201" s="247" t="s">
        <v>25</v>
      </c>
      <c r="AX1201" s="247" t="s">
        <v>62</v>
      </c>
      <c r="AY1201" s="248" t="s">
        <v>103</v>
      </c>
    </row>
    <row r="1202" spans="2:65" s="247" customFormat="1">
      <c r="B1202" s="246"/>
      <c r="D1202" s="140" t="s">
        <v>112</v>
      </c>
      <c r="E1202" s="248" t="s">
        <v>1</v>
      </c>
      <c r="F1202" s="249" t="s">
        <v>436</v>
      </c>
      <c r="H1202" s="248" t="s">
        <v>1</v>
      </c>
      <c r="L1202" s="246"/>
      <c r="M1202" s="250"/>
      <c r="T1202" s="251"/>
      <c r="AT1202" s="248" t="s">
        <v>112</v>
      </c>
      <c r="AU1202" s="248" t="s">
        <v>69</v>
      </c>
      <c r="AV1202" s="247" t="s">
        <v>67</v>
      </c>
      <c r="AW1202" s="247" t="s">
        <v>25</v>
      </c>
      <c r="AX1202" s="247" t="s">
        <v>62</v>
      </c>
      <c r="AY1202" s="248" t="s">
        <v>103</v>
      </c>
    </row>
    <row r="1203" spans="2:65" s="247" customFormat="1">
      <c r="B1203" s="246"/>
      <c r="D1203" s="140" t="s">
        <v>112</v>
      </c>
      <c r="E1203" s="248" t="s">
        <v>1</v>
      </c>
      <c r="F1203" s="249" t="s">
        <v>673</v>
      </c>
      <c r="H1203" s="248" t="s">
        <v>1</v>
      </c>
      <c r="L1203" s="246"/>
      <c r="M1203" s="250"/>
      <c r="T1203" s="251"/>
      <c r="AT1203" s="248" t="s">
        <v>112</v>
      </c>
      <c r="AU1203" s="248" t="s">
        <v>69</v>
      </c>
      <c r="AV1203" s="247" t="s">
        <v>67</v>
      </c>
      <c r="AW1203" s="247" t="s">
        <v>25</v>
      </c>
      <c r="AX1203" s="247" t="s">
        <v>62</v>
      </c>
      <c r="AY1203" s="248" t="s">
        <v>103</v>
      </c>
    </row>
    <row r="1204" spans="2:65" s="247" customFormat="1">
      <c r="B1204" s="246"/>
      <c r="D1204" s="140" t="s">
        <v>112</v>
      </c>
      <c r="E1204" s="248" t="s">
        <v>1</v>
      </c>
      <c r="F1204" s="249" t="s">
        <v>674</v>
      </c>
      <c r="H1204" s="248" t="s">
        <v>1</v>
      </c>
      <c r="L1204" s="246"/>
      <c r="M1204" s="250"/>
      <c r="T1204" s="251"/>
      <c r="AT1204" s="248" t="s">
        <v>112</v>
      </c>
      <c r="AU1204" s="248" t="s">
        <v>69</v>
      </c>
      <c r="AV1204" s="247" t="s">
        <v>67</v>
      </c>
      <c r="AW1204" s="247" t="s">
        <v>25</v>
      </c>
      <c r="AX1204" s="247" t="s">
        <v>62</v>
      </c>
      <c r="AY1204" s="248" t="s">
        <v>103</v>
      </c>
    </row>
    <row r="1205" spans="2:65" s="247" customFormat="1">
      <c r="B1205" s="246"/>
      <c r="D1205" s="140" t="s">
        <v>112</v>
      </c>
      <c r="E1205" s="248" t="s">
        <v>1</v>
      </c>
      <c r="F1205" s="249" t="s">
        <v>732</v>
      </c>
      <c r="H1205" s="248" t="s">
        <v>1</v>
      </c>
      <c r="L1205" s="246"/>
      <c r="M1205" s="250"/>
      <c r="T1205" s="251"/>
      <c r="AT1205" s="248" t="s">
        <v>112</v>
      </c>
      <c r="AU1205" s="248" t="s">
        <v>69</v>
      </c>
      <c r="AV1205" s="247" t="s">
        <v>67</v>
      </c>
      <c r="AW1205" s="247" t="s">
        <v>25</v>
      </c>
      <c r="AX1205" s="247" t="s">
        <v>62</v>
      </c>
      <c r="AY1205" s="248" t="s">
        <v>103</v>
      </c>
    </row>
    <row r="1206" spans="2:65" s="139" customFormat="1">
      <c r="B1206" s="138"/>
      <c r="D1206" s="140" t="s">
        <v>112</v>
      </c>
      <c r="E1206" s="141" t="s">
        <v>1</v>
      </c>
      <c r="F1206" s="142" t="s">
        <v>69</v>
      </c>
      <c r="H1206" s="143">
        <v>2</v>
      </c>
      <c r="L1206" s="138"/>
      <c r="M1206" s="145"/>
      <c r="T1206" s="147"/>
      <c r="AT1206" s="141" t="s">
        <v>112</v>
      </c>
      <c r="AU1206" s="141" t="s">
        <v>69</v>
      </c>
      <c r="AV1206" s="139" t="s">
        <v>69</v>
      </c>
      <c r="AW1206" s="139" t="s">
        <v>25</v>
      </c>
      <c r="AX1206" s="139" t="s">
        <v>62</v>
      </c>
      <c r="AY1206" s="141" t="s">
        <v>103</v>
      </c>
    </row>
    <row r="1207" spans="2:65" s="253" customFormat="1">
      <c r="B1207" s="252"/>
      <c r="D1207" s="140" t="s">
        <v>112</v>
      </c>
      <c r="E1207" s="254" t="s">
        <v>1</v>
      </c>
      <c r="F1207" s="255" t="s">
        <v>439</v>
      </c>
      <c r="H1207" s="256">
        <v>2</v>
      </c>
      <c r="L1207" s="252"/>
      <c r="M1207" s="257"/>
      <c r="T1207" s="258"/>
      <c r="AT1207" s="254" t="s">
        <v>112</v>
      </c>
      <c r="AU1207" s="254" t="s">
        <v>69</v>
      </c>
      <c r="AV1207" s="253" t="s">
        <v>110</v>
      </c>
      <c r="AW1207" s="253" t="s">
        <v>25</v>
      </c>
      <c r="AX1207" s="253" t="s">
        <v>67</v>
      </c>
      <c r="AY1207" s="254" t="s">
        <v>103</v>
      </c>
    </row>
    <row r="1208" spans="2:65" s="186" customFormat="1" ht="16.5" customHeight="1">
      <c r="B1208" s="185"/>
      <c r="C1208" s="230" t="s">
        <v>740</v>
      </c>
      <c r="D1208" s="230" t="s">
        <v>105</v>
      </c>
      <c r="E1208" s="231" t="s">
        <v>741</v>
      </c>
      <c r="F1208" s="232" t="s">
        <v>742</v>
      </c>
      <c r="G1208" s="233" t="s">
        <v>182</v>
      </c>
      <c r="H1208" s="234">
        <v>2</v>
      </c>
      <c r="I1208" s="172"/>
      <c r="J1208" s="235">
        <f>ROUND(I1208*H1208,2)</f>
        <v>0</v>
      </c>
      <c r="K1208" s="232" t="s">
        <v>428</v>
      </c>
      <c r="L1208" s="185"/>
      <c r="M1208" s="236" t="s">
        <v>1</v>
      </c>
      <c r="N1208" s="237" t="s">
        <v>33</v>
      </c>
      <c r="O1208" s="238">
        <v>0.8</v>
      </c>
      <c r="P1208" s="238">
        <f>O1208*H1208</f>
        <v>1.6</v>
      </c>
      <c r="Q1208" s="238">
        <v>0</v>
      </c>
      <c r="R1208" s="238">
        <f>Q1208*H1208</f>
        <v>0</v>
      </c>
      <c r="S1208" s="238">
        <v>0.15</v>
      </c>
      <c r="T1208" s="239">
        <f>S1208*H1208</f>
        <v>0.3</v>
      </c>
      <c r="AR1208" s="240" t="s">
        <v>110</v>
      </c>
      <c r="AT1208" s="240" t="s">
        <v>105</v>
      </c>
      <c r="AU1208" s="240" t="s">
        <v>69</v>
      </c>
      <c r="AY1208" s="182" t="s">
        <v>103</v>
      </c>
      <c r="BE1208" s="241">
        <f>IF(N1208="základní",J1208,0)</f>
        <v>0</v>
      </c>
      <c r="BF1208" s="241">
        <f>IF(N1208="snížená",J1208,0)</f>
        <v>0</v>
      </c>
      <c r="BG1208" s="241">
        <f>IF(N1208="zákl. přenesená",J1208,0)</f>
        <v>0</v>
      </c>
      <c r="BH1208" s="241">
        <f>IF(N1208="sníž. přenesená",J1208,0)</f>
        <v>0</v>
      </c>
      <c r="BI1208" s="241">
        <f>IF(N1208="nulová",J1208,0)</f>
        <v>0</v>
      </c>
      <c r="BJ1208" s="182" t="s">
        <v>67</v>
      </c>
      <c r="BK1208" s="241">
        <f>ROUND(I1208*H1208,2)</f>
        <v>0</v>
      </c>
      <c r="BL1208" s="182" t="s">
        <v>110</v>
      </c>
      <c r="BM1208" s="240" t="s">
        <v>743</v>
      </c>
    </row>
    <row r="1209" spans="2:65" s="186" customFormat="1">
      <c r="B1209" s="185"/>
      <c r="D1209" s="140" t="s">
        <v>430</v>
      </c>
      <c r="F1209" s="242" t="s">
        <v>744</v>
      </c>
      <c r="L1209" s="185"/>
      <c r="M1209" s="243"/>
      <c r="T1209" s="244"/>
      <c r="AT1209" s="182" t="s">
        <v>430</v>
      </c>
      <c r="AU1209" s="182" t="s">
        <v>69</v>
      </c>
    </row>
    <row r="1210" spans="2:65" s="247" customFormat="1">
      <c r="B1210" s="246"/>
      <c r="D1210" s="140" t="s">
        <v>112</v>
      </c>
      <c r="E1210" s="248" t="s">
        <v>1</v>
      </c>
      <c r="F1210" s="249" t="s">
        <v>434</v>
      </c>
      <c r="H1210" s="248" t="s">
        <v>1</v>
      </c>
      <c r="L1210" s="246"/>
      <c r="M1210" s="250"/>
      <c r="T1210" s="251"/>
      <c r="AT1210" s="248" t="s">
        <v>112</v>
      </c>
      <c r="AU1210" s="248" t="s">
        <v>69</v>
      </c>
      <c r="AV1210" s="247" t="s">
        <v>67</v>
      </c>
      <c r="AW1210" s="247" t="s">
        <v>25</v>
      </c>
      <c r="AX1210" s="247" t="s">
        <v>62</v>
      </c>
      <c r="AY1210" s="248" t="s">
        <v>103</v>
      </c>
    </row>
    <row r="1211" spans="2:65" s="247" customFormat="1">
      <c r="B1211" s="246"/>
      <c r="D1211" s="140" t="s">
        <v>112</v>
      </c>
      <c r="E1211" s="248" t="s">
        <v>1</v>
      </c>
      <c r="F1211" s="249" t="s">
        <v>435</v>
      </c>
      <c r="H1211" s="248" t="s">
        <v>1</v>
      </c>
      <c r="L1211" s="246"/>
      <c r="M1211" s="250"/>
      <c r="T1211" s="251"/>
      <c r="AT1211" s="248" t="s">
        <v>112</v>
      </c>
      <c r="AU1211" s="248" t="s">
        <v>69</v>
      </c>
      <c r="AV1211" s="247" t="s">
        <v>67</v>
      </c>
      <c r="AW1211" s="247" t="s">
        <v>25</v>
      </c>
      <c r="AX1211" s="247" t="s">
        <v>62</v>
      </c>
      <c r="AY1211" s="248" t="s">
        <v>103</v>
      </c>
    </row>
    <row r="1212" spans="2:65" s="247" customFormat="1">
      <c r="B1212" s="246"/>
      <c r="D1212" s="140" t="s">
        <v>112</v>
      </c>
      <c r="E1212" s="248" t="s">
        <v>1</v>
      </c>
      <c r="F1212" s="249" t="s">
        <v>436</v>
      </c>
      <c r="H1212" s="248" t="s">
        <v>1</v>
      </c>
      <c r="L1212" s="246"/>
      <c r="M1212" s="250"/>
      <c r="T1212" s="251"/>
      <c r="AT1212" s="248" t="s">
        <v>112</v>
      </c>
      <c r="AU1212" s="248" t="s">
        <v>69</v>
      </c>
      <c r="AV1212" s="247" t="s">
        <v>67</v>
      </c>
      <c r="AW1212" s="247" t="s">
        <v>25</v>
      </c>
      <c r="AX1212" s="247" t="s">
        <v>62</v>
      </c>
      <c r="AY1212" s="248" t="s">
        <v>103</v>
      </c>
    </row>
    <row r="1213" spans="2:65" s="247" customFormat="1">
      <c r="B1213" s="246"/>
      <c r="D1213" s="140" t="s">
        <v>112</v>
      </c>
      <c r="E1213" s="248" t="s">
        <v>1</v>
      </c>
      <c r="F1213" s="249" t="s">
        <v>649</v>
      </c>
      <c r="H1213" s="248" t="s">
        <v>1</v>
      </c>
      <c r="L1213" s="246"/>
      <c r="M1213" s="250"/>
      <c r="T1213" s="251"/>
      <c r="AT1213" s="248" t="s">
        <v>112</v>
      </c>
      <c r="AU1213" s="248" t="s">
        <v>69</v>
      </c>
      <c r="AV1213" s="247" t="s">
        <v>67</v>
      </c>
      <c r="AW1213" s="247" t="s">
        <v>25</v>
      </c>
      <c r="AX1213" s="247" t="s">
        <v>62</v>
      </c>
      <c r="AY1213" s="248" t="s">
        <v>103</v>
      </c>
    </row>
    <row r="1214" spans="2:65" s="247" customFormat="1">
      <c r="B1214" s="246"/>
      <c r="D1214" s="140" t="s">
        <v>112</v>
      </c>
      <c r="E1214" s="248" t="s">
        <v>1</v>
      </c>
      <c r="F1214" s="249" t="s">
        <v>459</v>
      </c>
      <c r="H1214" s="248" t="s">
        <v>1</v>
      </c>
      <c r="L1214" s="246"/>
      <c r="M1214" s="250"/>
      <c r="T1214" s="251"/>
      <c r="AT1214" s="248" t="s">
        <v>112</v>
      </c>
      <c r="AU1214" s="248" t="s">
        <v>69</v>
      </c>
      <c r="AV1214" s="247" t="s">
        <v>67</v>
      </c>
      <c r="AW1214" s="247" t="s">
        <v>25</v>
      </c>
      <c r="AX1214" s="247" t="s">
        <v>62</v>
      </c>
      <c r="AY1214" s="248" t="s">
        <v>103</v>
      </c>
    </row>
    <row r="1215" spans="2:65" s="247" customFormat="1">
      <c r="B1215" s="246"/>
      <c r="D1215" s="140" t="s">
        <v>112</v>
      </c>
      <c r="E1215" s="248" t="s">
        <v>1</v>
      </c>
      <c r="F1215" s="249" t="s">
        <v>745</v>
      </c>
      <c r="H1215" s="248" t="s">
        <v>1</v>
      </c>
      <c r="L1215" s="246"/>
      <c r="M1215" s="250"/>
      <c r="T1215" s="251"/>
      <c r="AT1215" s="248" t="s">
        <v>112</v>
      </c>
      <c r="AU1215" s="248" t="s">
        <v>69</v>
      </c>
      <c r="AV1215" s="247" t="s">
        <v>67</v>
      </c>
      <c r="AW1215" s="247" t="s">
        <v>25</v>
      </c>
      <c r="AX1215" s="247" t="s">
        <v>62</v>
      </c>
      <c r="AY1215" s="248" t="s">
        <v>103</v>
      </c>
    </row>
    <row r="1216" spans="2:65" s="139" customFormat="1">
      <c r="B1216" s="138"/>
      <c r="D1216" s="140" t="s">
        <v>112</v>
      </c>
      <c r="E1216" s="141" t="s">
        <v>1</v>
      </c>
      <c r="F1216" s="142" t="s">
        <v>67</v>
      </c>
      <c r="H1216" s="143">
        <v>1</v>
      </c>
      <c r="L1216" s="138"/>
      <c r="M1216" s="145"/>
      <c r="T1216" s="147"/>
      <c r="AT1216" s="141" t="s">
        <v>112</v>
      </c>
      <c r="AU1216" s="141" t="s">
        <v>69</v>
      </c>
      <c r="AV1216" s="139" t="s">
        <v>69</v>
      </c>
      <c r="AW1216" s="139" t="s">
        <v>25</v>
      </c>
      <c r="AX1216" s="139" t="s">
        <v>62</v>
      </c>
      <c r="AY1216" s="141" t="s">
        <v>103</v>
      </c>
    </row>
    <row r="1217" spans="2:65" s="247" customFormat="1">
      <c r="B1217" s="246"/>
      <c r="D1217" s="140" t="s">
        <v>112</v>
      </c>
      <c r="E1217" s="248" t="s">
        <v>1</v>
      </c>
      <c r="F1217" s="249" t="s">
        <v>652</v>
      </c>
      <c r="H1217" s="248" t="s">
        <v>1</v>
      </c>
      <c r="L1217" s="246"/>
      <c r="M1217" s="250"/>
      <c r="T1217" s="251"/>
      <c r="AT1217" s="248" t="s">
        <v>112</v>
      </c>
      <c r="AU1217" s="248" t="s">
        <v>69</v>
      </c>
      <c r="AV1217" s="247" t="s">
        <v>67</v>
      </c>
      <c r="AW1217" s="247" t="s">
        <v>25</v>
      </c>
      <c r="AX1217" s="247" t="s">
        <v>62</v>
      </c>
      <c r="AY1217" s="248" t="s">
        <v>103</v>
      </c>
    </row>
    <row r="1218" spans="2:65" s="247" customFormat="1">
      <c r="B1218" s="246"/>
      <c r="D1218" s="140" t="s">
        <v>112</v>
      </c>
      <c r="E1218" s="248" t="s">
        <v>1</v>
      </c>
      <c r="F1218" s="249" t="s">
        <v>746</v>
      </c>
      <c r="H1218" s="248" t="s">
        <v>1</v>
      </c>
      <c r="L1218" s="246"/>
      <c r="M1218" s="250"/>
      <c r="T1218" s="251"/>
      <c r="AT1218" s="248" t="s">
        <v>112</v>
      </c>
      <c r="AU1218" s="248" t="s">
        <v>69</v>
      </c>
      <c r="AV1218" s="247" t="s">
        <v>67</v>
      </c>
      <c r="AW1218" s="247" t="s">
        <v>25</v>
      </c>
      <c r="AX1218" s="247" t="s">
        <v>62</v>
      </c>
      <c r="AY1218" s="248" t="s">
        <v>103</v>
      </c>
    </row>
    <row r="1219" spans="2:65" s="139" customFormat="1">
      <c r="B1219" s="138"/>
      <c r="D1219" s="140" t="s">
        <v>112</v>
      </c>
      <c r="E1219" s="141" t="s">
        <v>1</v>
      </c>
      <c r="F1219" s="142" t="s">
        <v>67</v>
      </c>
      <c r="H1219" s="143">
        <v>1</v>
      </c>
      <c r="L1219" s="138"/>
      <c r="M1219" s="145"/>
      <c r="T1219" s="147"/>
      <c r="AT1219" s="141" t="s">
        <v>112</v>
      </c>
      <c r="AU1219" s="141" t="s">
        <v>69</v>
      </c>
      <c r="AV1219" s="139" t="s">
        <v>69</v>
      </c>
      <c r="AW1219" s="139" t="s">
        <v>25</v>
      </c>
      <c r="AX1219" s="139" t="s">
        <v>62</v>
      </c>
      <c r="AY1219" s="141" t="s">
        <v>103</v>
      </c>
    </row>
    <row r="1220" spans="2:65" s="253" customFormat="1">
      <c r="B1220" s="252"/>
      <c r="D1220" s="140" t="s">
        <v>112</v>
      </c>
      <c r="E1220" s="254" t="s">
        <v>1</v>
      </c>
      <c r="F1220" s="255" t="s">
        <v>439</v>
      </c>
      <c r="H1220" s="256">
        <v>2</v>
      </c>
      <c r="L1220" s="252"/>
      <c r="M1220" s="257"/>
      <c r="T1220" s="258"/>
      <c r="AT1220" s="254" t="s">
        <v>112</v>
      </c>
      <c r="AU1220" s="254" t="s">
        <v>69</v>
      </c>
      <c r="AV1220" s="253" t="s">
        <v>110</v>
      </c>
      <c r="AW1220" s="253" t="s">
        <v>25</v>
      </c>
      <c r="AX1220" s="253" t="s">
        <v>67</v>
      </c>
      <c r="AY1220" s="254" t="s">
        <v>103</v>
      </c>
    </row>
    <row r="1221" spans="2:65" s="186" customFormat="1" ht="16.5" customHeight="1">
      <c r="B1221" s="185"/>
      <c r="C1221" s="230" t="s">
        <v>747</v>
      </c>
      <c r="D1221" s="230" t="s">
        <v>105</v>
      </c>
      <c r="E1221" s="231" t="s">
        <v>748</v>
      </c>
      <c r="F1221" s="232" t="s">
        <v>749</v>
      </c>
      <c r="G1221" s="233" t="s">
        <v>182</v>
      </c>
      <c r="H1221" s="234">
        <v>3</v>
      </c>
      <c r="I1221" s="172"/>
      <c r="J1221" s="235">
        <f>ROUND(I1221*H1221,2)</f>
        <v>0</v>
      </c>
      <c r="K1221" s="232" t="s">
        <v>428</v>
      </c>
      <c r="L1221" s="185"/>
      <c r="M1221" s="236" t="s">
        <v>1</v>
      </c>
      <c r="N1221" s="237" t="s">
        <v>33</v>
      </c>
      <c r="O1221" s="238">
        <v>1.694</v>
      </c>
      <c r="P1221" s="238">
        <f>O1221*H1221</f>
        <v>5.0819999999999999</v>
      </c>
      <c r="Q1221" s="238">
        <v>0.21734000000000001</v>
      </c>
      <c r="R1221" s="238">
        <f>Q1221*H1221</f>
        <v>0.65202000000000004</v>
      </c>
      <c r="S1221" s="238">
        <v>0</v>
      </c>
      <c r="T1221" s="239">
        <f>S1221*H1221</f>
        <v>0</v>
      </c>
      <c r="AR1221" s="240" t="s">
        <v>110</v>
      </c>
      <c r="AT1221" s="240" t="s">
        <v>105</v>
      </c>
      <c r="AU1221" s="240" t="s">
        <v>69</v>
      </c>
      <c r="AY1221" s="182" t="s">
        <v>103</v>
      </c>
      <c r="BE1221" s="241">
        <f>IF(N1221="základní",J1221,0)</f>
        <v>0</v>
      </c>
      <c r="BF1221" s="241">
        <f>IF(N1221="snížená",J1221,0)</f>
        <v>0</v>
      </c>
      <c r="BG1221" s="241">
        <f>IF(N1221="zákl. přenesená",J1221,0)</f>
        <v>0</v>
      </c>
      <c r="BH1221" s="241">
        <f>IF(N1221="sníž. přenesená",J1221,0)</f>
        <v>0</v>
      </c>
      <c r="BI1221" s="241">
        <f>IF(N1221="nulová",J1221,0)</f>
        <v>0</v>
      </c>
      <c r="BJ1221" s="182" t="s">
        <v>67</v>
      </c>
      <c r="BK1221" s="241">
        <f>ROUND(I1221*H1221,2)</f>
        <v>0</v>
      </c>
      <c r="BL1221" s="182" t="s">
        <v>110</v>
      </c>
      <c r="BM1221" s="240" t="s">
        <v>750</v>
      </c>
    </row>
    <row r="1222" spans="2:65" s="186" customFormat="1">
      <c r="B1222" s="185"/>
      <c r="D1222" s="140" t="s">
        <v>430</v>
      </c>
      <c r="F1222" s="242" t="s">
        <v>751</v>
      </c>
      <c r="L1222" s="185"/>
      <c r="M1222" s="243"/>
      <c r="T1222" s="244"/>
      <c r="AT1222" s="182" t="s">
        <v>430</v>
      </c>
      <c r="AU1222" s="182" t="s">
        <v>69</v>
      </c>
    </row>
    <row r="1223" spans="2:65" s="247" customFormat="1">
      <c r="B1223" s="246"/>
      <c r="D1223" s="140" t="s">
        <v>112</v>
      </c>
      <c r="E1223" s="248" t="s">
        <v>1</v>
      </c>
      <c r="F1223" s="249" t="s">
        <v>434</v>
      </c>
      <c r="H1223" s="248" t="s">
        <v>1</v>
      </c>
      <c r="L1223" s="246"/>
      <c r="M1223" s="250"/>
      <c r="T1223" s="251"/>
      <c r="AT1223" s="248" t="s">
        <v>112</v>
      </c>
      <c r="AU1223" s="248" t="s">
        <v>69</v>
      </c>
      <c r="AV1223" s="247" t="s">
        <v>67</v>
      </c>
      <c r="AW1223" s="247" t="s">
        <v>25</v>
      </c>
      <c r="AX1223" s="247" t="s">
        <v>62</v>
      </c>
      <c r="AY1223" s="248" t="s">
        <v>103</v>
      </c>
    </row>
    <row r="1224" spans="2:65" s="247" customFormat="1">
      <c r="B1224" s="246"/>
      <c r="D1224" s="140" t="s">
        <v>112</v>
      </c>
      <c r="E1224" s="248" t="s">
        <v>1</v>
      </c>
      <c r="F1224" s="249" t="s">
        <v>435</v>
      </c>
      <c r="H1224" s="248" t="s">
        <v>1</v>
      </c>
      <c r="L1224" s="246"/>
      <c r="M1224" s="250"/>
      <c r="T1224" s="251"/>
      <c r="AT1224" s="248" t="s">
        <v>112</v>
      </c>
      <c r="AU1224" s="248" t="s">
        <v>69</v>
      </c>
      <c r="AV1224" s="247" t="s">
        <v>67</v>
      </c>
      <c r="AW1224" s="247" t="s">
        <v>25</v>
      </c>
      <c r="AX1224" s="247" t="s">
        <v>62</v>
      </c>
      <c r="AY1224" s="248" t="s">
        <v>103</v>
      </c>
    </row>
    <row r="1225" spans="2:65" s="247" customFormat="1">
      <c r="B1225" s="246"/>
      <c r="D1225" s="140" t="s">
        <v>112</v>
      </c>
      <c r="E1225" s="248" t="s">
        <v>1</v>
      </c>
      <c r="F1225" s="249" t="s">
        <v>436</v>
      </c>
      <c r="H1225" s="248" t="s">
        <v>1</v>
      </c>
      <c r="L1225" s="246"/>
      <c r="M1225" s="250"/>
      <c r="T1225" s="251"/>
      <c r="AT1225" s="248" t="s">
        <v>112</v>
      </c>
      <c r="AU1225" s="248" t="s">
        <v>69</v>
      </c>
      <c r="AV1225" s="247" t="s">
        <v>67</v>
      </c>
      <c r="AW1225" s="247" t="s">
        <v>25</v>
      </c>
      <c r="AX1225" s="247" t="s">
        <v>62</v>
      </c>
      <c r="AY1225" s="248" t="s">
        <v>103</v>
      </c>
    </row>
    <row r="1226" spans="2:65" s="247" customFormat="1">
      <c r="B1226" s="246"/>
      <c r="D1226" s="140" t="s">
        <v>112</v>
      </c>
      <c r="E1226" s="248" t="s">
        <v>1</v>
      </c>
      <c r="F1226" s="249" t="s">
        <v>677</v>
      </c>
      <c r="H1226" s="248" t="s">
        <v>1</v>
      </c>
      <c r="L1226" s="246"/>
      <c r="M1226" s="250"/>
      <c r="T1226" s="251"/>
      <c r="AT1226" s="248" t="s">
        <v>112</v>
      </c>
      <c r="AU1226" s="248" t="s">
        <v>69</v>
      </c>
      <c r="AV1226" s="247" t="s">
        <v>67</v>
      </c>
      <c r="AW1226" s="247" t="s">
        <v>25</v>
      </c>
      <c r="AX1226" s="247" t="s">
        <v>62</v>
      </c>
      <c r="AY1226" s="248" t="s">
        <v>103</v>
      </c>
    </row>
    <row r="1227" spans="2:65" s="247" customFormat="1">
      <c r="B1227" s="246"/>
      <c r="D1227" s="140" t="s">
        <v>112</v>
      </c>
      <c r="E1227" s="248" t="s">
        <v>1</v>
      </c>
      <c r="F1227" s="249" t="s">
        <v>752</v>
      </c>
      <c r="H1227" s="248" t="s">
        <v>1</v>
      </c>
      <c r="L1227" s="246"/>
      <c r="M1227" s="250"/>
      <c r="T1227" s="251"/>
      <c r="AT1227" s="248" t="s">
        <v>112</v>
      </c>
      <c r="AU1227" s="248" t="s">
        <v>69</v>
      </c>
      <c r="AV1227" s="247" t="s">
        <v>67</v>
      </c>
      <c r="AW1227" s="247" t="s">
        <v>25</v>
      </c>
      <c r="AX1227" s="247" t="s">
        <v>62</v>
      </c>
      <c r="AY1227" s="248" t="s">
        <v>103</v>
      </c>
    </row>
    <row r="1228" spans="2:65" s="139" customFormat="1">
      <c r="B1228" s="138"/>
      <c r="D1228" s="140" t="s">
        <v>112</v>
      </c>
      <c r="E1228" s="141" t="s">
        <v>1</v>
      </c>
      <c r="F1228" s="142" t="s">
        <v>67</v>
      </c>
      <c r="H1228" s="143">
        <v>1</v>
      </c>
      <c r="L1228" s="138"/>
      <c r="M1228" s="145"/>
      <c r="T1228" s="147"/>
      <c r="AT1228" s="141" t="s">
        <v>112</v>
      </c>
      <c r="AU1228" s="141" t="s">
        <v>69</v>
      </c>
      <c r="AV1228" s="139" t="s">
        <v>69</v>
      </c>
      <c r="AW1228" s="139" t="s">
        <v>25</v>
      </c>
      <c r="AX1228" s="139" t="s">
        <v>62</v>
      </c>
      <c r="AY1228" s="141" t="s">
        <v>103</v>
      </c>
    </row>
    <row r="1229" spans="2:65" s="247" customFormat="1">
      <c r="B1229" s="246"/>
      <c r="D1229" s="140" t="s">
        <v>112</v>
      </c>
      <c r="E1229" s="248" t="s">
        <v>1</v>
      </c>
      <c r="F1229" s="249" t="s">
        <v>680</v>
      </c>
      <c r="H1229" s="248" t="s">
        <v>1</v>
      </c>
      <c r="L1229" s="246"/>
      <c r="M1229" s="250"/>
      <c r="T1229" s="251"/>
      <c r="AT1229" s="248" t="s">
        <v>112</v>
      </c>
      <c r="AU1229" s="248" t="s">
        <v>69</v>
      </c>
      <c r="AV1229" s="247" t="s">
        <v>67</v>
      </c>
      <c r="AW1229" s="247" t="s">
        <v>25</v>
      </c>
      <c r="AX1229" s="247" t="s">
        <v>62</v>
      </c>
      <c r="AY1229" s="248" t="s">
        <v>103</v>
      </c>
    </row>
    <row r="1230" spans="2:65" s="247" customFormat="1">
      <c r="B1230" s="246"/>
      <c r="D1230" s="140" t="s">
        <v>112</v>
      </c>
      <c r="E1230" s="248" t="s">
        <v>1</v>
      </c>
      <c r="F1230" s="249" t="s">
        <v>752</v>
      </c>
      <c r="H1230" s="248" t="s">
        <v>1</v>
      </c>
      <c r="L1230" s="246"/>
      <c r="M1230" s="250"/>
      <c r="T1230" s="251"/>
      <c r="AT1230" s="248" t="s">
        <v>112</v>
      </c>
      <c r="AU1230" s="248" t="s">
        <v>69</v>
      </c>
      <c r="AV1230" s="247" t="s">
        <v>67</v>
      </c>
      <c r="AW1230" s="247" t="s">
        <v>25</v>
      </c>
      <c r="AX1230" s="247" t="s">
        <v>62</v>
      </c>
      <c r="AY1230" s="248" t="s">
        <v>103</v>
      </c>
    </row>
    <row r="1231" spans="2:65" s="139" customFormat="1">
      <c r="B1231" s="138"/>
      <c r="D1231" s="140" t="s">
        <v>112</v>
      </c>
      <c r="E1231" s="141" t="s">
        <v>1</v>
      </c>
      <c r="F1231" s="142" t="s">
        <v>67</v>
      </c>
      <c r="H1231" s="143">
        <v>1</v>
      </c>
      <c r="L1231" s="138"/>
      <c r="M1231" s="145"/>
      <c r="T1231" s="147"/>
      <c r="AT1231" s="141" t="s">
        <v>112</v>
      </c>
      <c r="AU1231" s="141" t="s">
        <v>69</v>
      </c>
      <c r="AV1231" s="139" t="s">
        <v>69</v>
      </c>
      <c r="AW1231" s="139" t="s">
        <v>25</v>
      </c>
      <c r="AX1231" s="139" t="s">
        <v>62</v>
      </c>
      <c r="AY1231" s="141" t="s">
        <v>103</v>
      </c>
    </row>
    <row r="1232" spans="2:65" s="247" customFormat="1">
      <c r="B1232" s="246"/>
      <c r="D1232" s="140" t="s">
        <v>112</v>
      </c>
      <c r="E1232" s="248" t="s">
        <v>1</v>
      </c>
      <c r="F1232" s="249" t="s">
        <v>674</v>
      </c>
      <c r="H1232" s="248" t="s">
        <v>1</v>
      </c>
      <c r="L1232" s="246"/>
      <c r="M1232" s="250"/>
      <c r="T1232" s="251"/>
      <c r="AT1232" s="248" t="s">
        <v>112</v>
      </c>
      <c r="AU1232" s="248" t="s">
        <v>69</v>
      </c>
      <c r="AV1232" s="247" t="s">
        <v>67</v>
      </c>
      <c r="AW1232" s="247" t="s">
        <v>25</v>
      </c>
      <c r="AX1232" s="247" t="s">
        <v>62</v>
      </c>
      <c r="AY1232" s="248" t="s">
        <v>103</v>
      </c>
    </row>
    <row r="1233" spans="2:65" s="247" customFormat="1">
      <c r="B1233" s="246"/>
      <c r="D1233" s="140" t="s">
        <v>112</v>
      </c>
      <c r="E1233" s="248" t="s">
        <v>1</v>
      </c>
      <c r="F1233" s="249" t="s">
        <v>752</v>
      </c>
      <c r="H1233" s="248" t="s">
        <v>1</v>
      </c>
      <c r="L1233" s="246"/>
      <c r="M1233" s="250"/>
      <c r="T1233" s="251"/>
      <c r="AT1233" s="248" t="s">
        <v>112</v>
      </c>
      <c r="AU1233" s="248" t="s">
        <v>69</v>
      </c>
      <c r="AV1233" s="247" t="s">
        <v>67</v>
      </c>
      <c r="AW1233" s="247" t="s">
        <v>25</v>
      </c>
      <c r="AX1233" s="247" t="s">
        <v>62</v>
      </c>
      <c r="AY1233" s="248" t="s">
        <v>103</v>
      </c>
    </row>
    <row r="1234" spans="2:65" s="139" customFormat="1">
      <c r="B1234" s="138"/>
      <c r="D1234" s="140" t="s">
        <v>112</v>
      </c>
      <c r="E1234" s="141" t="s">
        <v>1</v>
      </c>
      <c r="F1234" s="142" t="s">
        <v>67</v>
      </c>
      <c r="H1234" s="143">
        <v>1</v>
      </c>
      <c r="L1234" s="138"/>
      <c r="M1234" s="145"/>
      <c r="T1234" s="147"/>
      <c r="AT1234" s="141" t="s">
        <v>112</v>
      </c>
      <c r="AU1234" s="141" t="s">
        <v>69</v>
      </c>
      <c r="AV1234" s="139" t="s">
        <v>69</v>
      </c>
      <c r="AW1234" s="139" t="s">
        <v>25</v>
      </c>
      <c r="AX1234" s="139" t="s">
        <v>62</v>
      </c>
      <c r="AY1234" s="141" t="s">
        <v>103</v>
      </c>
    </row>
    <row r="1235" spans="2:65" s="253" customFormat="1">
      <c r="B1235" s="252"/>
      <c r="D1235" s="140" t="s">
        <v>112</v>
      </c>
      <c r="E1235" s="254" t="s">
        <v>1</v>
      </c>
      <c r="F1235" s="255" t="s">
        <v>439</v>
      </c>
      <c r="H1235" s="256">
        <v>3</v>
      </c>
      <c r="L1235" s="252"/>
      <c r="M1235" s="257"/>
      <c r="T1235" s="258"/>
      <c r="AT1235" s="254" t="s">
        <v>112</v>
      </c>
      <c r="AU1235" s="254" t="s">
        <v>69</v>
      </c>
      <c r="AV1235" s="253" t="s">
        <v>110</v>
      </c>
      <c r="AW1235" s="253" t="s">
        <v>25</v>
      </c>
      <c r="AX1235" s="253" t="s">
        <v>67</v>
      </c>
      <c r="AY1235" s="254" t="s">
        <v>103</v>
      </c>
    </row>
    <row r="1236" spans="2:65" s="186" customFormat="1" ht="16.5" customHeight="1">
      <c r="B1236" s="185"/>
      <c r="C1236" s="266" t="s">
        <v>753</v>
      </c>
      <c r="D1236" s="266" t="s">
        <v>174</v>
      </c>
      <c r="E1236" s="267" t="s">
        <v>754</v>
      </c>
      <c r="F1236" s="268" t="s">
        <v>755</v>
      </c>
      <c r="G1236" s="269" t="s">
        <v>182</v>
      </c>
      <c r="H1236" s="270">
        <v>3</v>
      </c>
      <c r="I1236" s="173"/>
      <c r="J1236" s="271">
        <f>ROUND(I1236*H1236,2)</f>
        <v>0</v>
      </c>
      <c r="K1236" s="268" t="s">
        <v>428</v>
      </c>
      <c r="L1236" s="272"/>
      <c r="M1236" s="273" t="s">
        <v>1</v>
      </c>
      <c r="N1236" s="274" t="s">
        <v>33</v>
      </c>
      <c r="O1236" s="238">
        <v>0</v>
      </c>
      <c r="P1236" s="238">
        <f>O1236*H1236</f>
        <v>0</v>
      </c>
      <c r="Q1236" s="238">
        <v>0.19600000000000001</v>
      </c>
      <c r="R1236" s="238">
        <f>Q1236*H1236</f>
        <v>0.58800000000000008</v>
      </c>
      <c r="S1236" s="238">
        <v>0</v>
      </c>
      <c r="T1236" s="239">
        <f>S1236*H1236</f>
        <v>0</v>
      </c>
      <c r="AR1236" s="240" t="s">
        <v>145</v>
      </c>
      <c r="AT1236" s="240" t="s">
        <v>174</v>
      </c>
      <c r="AU1236" s="240" t="s">
        <v>69</v>
      </c>
      <c r="AY1236" s="182" t="s">
        <v>103</v>
      </c>
      <c r="BE1236" s="241">
        <f>IF(N1236="základní",J1236,0)</f>
        <v>0</v>
      </c>
      <c r="BF1236" s="241">
        <f>IF(N1236="snížená",J1236,0)</f>
        <v>0</v>
      </c>
      <c r="BG1236" s="241">
        <f>IF(N1236="zákl. přenesená",J1236,0)</f>
        <v>0</v>
      </c>
      <c r="BH1236" s="241">
        <f>IF(N1236="sníž. přenesená",J1236,0)</f>
        <v>0</v>
      </c>
      <c r="BI1236" s="241">
        <f>IF(N1236="nulová",J1236,0)</f>
        <v>0</v>
      </c>
      <c r="BJ1236" s="182" t="s">
        <v>67</v>
      </c>
      <c r="BK1236" s="241">
        <f>ROUND(I1236*H1236,2)</f>
        <v>0</v>
      </c>
      <c r="BL1236" s="182" t="s">
        <v>110</v>
      </c>
      <c r="BM1236" s="240" t="s">
        <v>756</v>
      </c>
    </row>
    <row r="1237" spans="2:65" s="186" customFormat="1">
      <c r="B1237" s="185"/>
      <c r="D1237" s="140" t="s">
        <v>430</v>
      </c>
      <c r="F1237" s="242" t="s">
        <v>755</v>
      </c>
      <c r="L1237" s="185"/>
      <c r="M1237" s="243"/>
      <c r="T1237" s="244"/>
      <c r="AT1237" s="182" t="s">
        <v>430</v>
      </c>
      <c r="AU1237" s="182" t="s">
        <v>69</v>
      </c>
    </row>
    <row r="1238" spans="2:65" s="247" customFormat="1">
      <c r="B1238" s="246"/>
      <c r="D1238" s="140" t="s">
        <v>112</v>
      </c>
      <c r="E1238" s="248" t="s">
        <v>1</v>
      </c>
      <c r="F1238" s="249" t="s">
        <v>434</v>
      </c>
      <c r="H1238" s="248" t="s">
        <v>1</v>
      </c>
      <c r="L1238" s="246"/>
      <c r="M1238" s="250"/>
      <c r="T1238" s="251"/>
      <c r="AT1238" s="248" t="s">
        <v>112</v>
      </c>
      <c r="AU1238" s="248" t="s">
        <v>69</v>
      </c>
      <c r="AV1238" s="247" t="s">
        <v>67</v>
      </c>
      <c r="AW1238" s="247" t="s">
        <v>25</v>
      </c>
      <c r="AX1238" s="247" t="s">
        <v>62</v>
      </c>
      <c r="AY1238" s="248" t="s">
        <v>103</v>
      </c>
    </row>
    <row r="1239" spans="2:65" s="247" customFormat="1">
      <c r="B1239" s="246"/>
      <c r="D1239" s="140" t="s">
        <v>112</v>
      </c>
      <c r="E1239" s="248" t="s">
        <v>1</v>
      </c>
      <c r="F1239" s="249" t="s">
        <v>435</v>
      </c>
      <c r="H1239" s="248" t="s">
        <v>1</v>
      </c>
      <c r="L1239" s="246"/>
      <c r="M1239" s="250"/>
      <c r="T1239" s="251"/>
      <c r="AT1239" s="248" t="s">
        <v>112</v>
      </c>
      <c r="AU1239" s="248" t="s">
        <v>69</v>
      </c>
      <c r="AV1239" s="247" t="s">
        <v>67</v>
      </c>
      <c r="AW1239" s="247" t="s">
        <v>25</v>
      </c>
      <c r="AX1239" s="247" t="s">
        <v>62</v>
      </c>
      <c r="AY1239" s="248" t="s">
        <v>103</v>
      </c>
    </row>
    <row r="1240" spans="2:65" s="247" customFormat="1">
      <c r="B1240" s="246"/>
      <c r="D1240" s="140" t="s">
        <v>112</v>
      </c>
      <c r="E1240" s="248" t="s">
        <v>1</v>
      </c>
      <c r="F1240" s="249" t="s">
        <v>436</v>
      </c>
      <c r="H1240" s="248" t="s">
        <v>1</v>
      </c>
      <c r="L1240" s="246"/>
      <c r="M1240" s="250"/>
      <c r="T1240" s="251"/>
      <c r="AT1240" s="248" t="s">
        <v>112</v>
      </c>
      <c r="AU1240" s="248" t="s">
        <v>69</v>
      </c>
      <c r="AV1240" s="247" t="s">
        <v>67</v>
      </c>
      <c r="AW1240" s="247" t="s">
        <v>25</v>
      </c>
      <c r="AX1240" s="247" t="s">
        <v>62</v>
      </c>
      <c r="AY1240" s="248" t="s">
        <v>103</v>
      </c>
    </row>
    <row r="1241" spans="2:65" s="247" customFormat="1">
      <c r="B1241" s="246"/>
      <c r="D1241" s="140" t="s">
        <v>112</v>
      </c>
      <c r="E1241" s="248" t="s">
        <v>1</v>
      </c>
      <c r="F1241" s="249" t="s">
        <v>677</v>
      </c>
      <c r="H1241" s="248" t="s">
        <v>1</v>
      </c>
      <c r="L1241" s="246"/>
      <c r="M1241" s="250"/>
      <c r="T1241" s="251"/>
      <c r="AT1241" s="248" t="s">
        <v>112</v>
      </c>
      <c r="AU1241" s="248" t="s">
        <v>69</v>
      </c>
      <c r="AV1241" s="247" t="s">
        <v>67</v>
      </c>
      <c r="AW1241" s="247" t="s">
        <v>25</v>
      </c>
      <c r="AX1241" s="247" t="s">
        <v>62</v>
      </c>
      <c r="AY1241" s="248" t="s">
        <v>103</v>
      </c>
    </row>
    <row r="1242" spans="2:65" s="247" customFormat="1">
      <c r="B1242" s="246"/>
      <c r="D1242" s="140" t="s">
        <v>112</v>
      </c>
      <c r="E1242" s="248" t="s">
        <v>1</v>
      </c>
      <c r="F1242" s="249" t="s">
        <v>752</v>
      </c>
      <c r="H1242" s="248" t="s">
        <v>1</v>
      </c>
      <c r="L1242" s="246"/>
      <c r="M1242" s="250"/>
      <c r="T1242" s="251"/>
      <c r="AT1242" s="248" t="s">
        <v>112</v>
      </c>
      <c r="AU1242" s="248" t="s">
        <v>69</v>
      </c>
      <c r="AV1242" s="247" t="s">
        <v>67</v>
      </c>
      <c r="AW1242" s="247" t="s">
        <v>25</v>
      </c>
      <c r="AX1242" s="247" t="s">
        <v>62</v>
      </c>
      <c r="AY1242" s="248" t="s">
        <v>103</v>
      </c>
    </row>
    <row r="1243" spans="2:65" s="139" customFormat="1">
      <c r="B1243" s="138"/>
      <c r="D1243" s="140" t="s">
        <v>112</v>
      </c>
      <c r="E1243" s="141" t="s">
        <v>1</v>
      </c>
      <c r="F1243" s="142" t="s">
        <v>67</v>
      </c>
      <c r="H1243" s="143">
        <v>1</v>
      </c>
      <c r="L1243" s="138"/>
      <c r="M1243" s="145"/>
      <c r="T1243" s="147"/>
      <c r="AT1243" s="141" t="s">
        <v>112</v>
      </c>
      <c r="AU1243" s="141" t="s">
        <v>69</v>
      </c>
      <c r="AV1243" s="139" t="s">
        <v>69</v>
      </c>
      <c r="AW1243" s="139" t="s">
        <v>25</v>
      </c>
      <c r="AX1243" s="139" t="s">
        <v>62</v>
      </c>
      <c r="AY1243" s="141" t="s">
        <v>103</v>
      </c>
    </row>
    <row r="1244" spans="2:65" s="247" customFormat="1">
      <c r="B1244" s="246"/>
      <c r="D1244" s="140" t="s">
        <v>112</v>
      </c>
      <c r="E1244" s="248" t="s">
        <v>1</v>
      </c>
      <c r="F1244" s="249" t="s">
        <v>680</v>
      </c>
      <c r="H1244" s="248" t="s">
        <v>1</v>
      </c>
      <c r="L1244" s="246"/>
      <c r="M1244" s="250"/>
      <c r="T1244" s="251"/>
      <c r="AT1244" s="248" t="s">
        <v>112</v>
      </c>
      <c r="AU1244" s="248" t="s">
        <v>69</v>
      </c>
      <c r="AV1244" s="247" t="s">
        <v>67</v>
      </c>
      <c r="AW1244" s="247" t="s">
        <v>25</v>
      </c>
      <c r="AX1244" s="247" t="s">
        <v>62</v>
      </c>
      <c r="AY1244" s="248" t="s">
        <v>103</v>
      </c>
    </row>
    <row r="1245" spans="2:65" s="247" customFormat="1">
      <c r="B1245" s="246"/>
      <c r="D1245" s="140" t="s">
        <v>112</v>
      </c>
      <c r="E1245" s="248" t="s">
        <v>1</v>
      </c>
      <c r="F1245" s="249" t="s">
        <v>752</v>
      </c>
      <c r="H1245" s="248" t="s">
        <v>1</v>
      </c>
      <c r="L1245" s="246"/>
      <c r="M1245" s="250"/>
      <c r="T1245" s="251"/>
      <c r="AT1245" s="248" t="s">
        <v>112</v>
      </c>
      <c r="AU1245" s="248" t="s">
        <v>69</v>
      </c>
      <c r="AV1245" s="247" t="s">
        <v>67</v>
      </c>
      <c r="AW1245" s="247" t="s">
        <v>25</v>
      </c>
      <c r="AX1245" s="247" t="s">
        <v>62</v>
      </c>
      <c r="AY1245" s="248" t="s">
        <v>103</v>
      </c>
    </row>
    <row r="1246" spans="2:65" s="139" customFormat="1">
      <c r="B1246" s="138"/>
      <c r="D1246" s="140" t="s">
        <v>112</v>
      </c>
      <c r="E1246" s="141" t="s">
        <v>1</v>
      </c>
      <c r="F1246" s="142" t="s">
        <v>67</v>
      </c>
      <c r="H1246" s="143">
        <v>1</v>
      </c>
      <c r="L1246" s="138"/>
      <c r="M1246" s="145"/>
      <c r="T1246" s="147"/>
      <c r="AT1246" s="141" t="s">
        <v>112</v>
      </c>
      <c r="AU1246" s="141" t="s">
        <v>69</v>
      </c>
      <c r="AV1246" s="139" t="s">
        <v>69</v>
      </c>
      <c r="AW1246" s="139" t="s">
        <v>25</v>
      </c>
      <c r="AX1246" s="139" t="s">
        <v>62</v>
      </c>
      <c r="AY1246" s="141" t="s">
        <v>103</v>
      </c>
    </row>
    <row r="1247" spans="2:65" s="247" customFormat="1">
      <c r="B1247" s="246"/>
      <c r="D1247" s="140" t="s">
        <v>112</v>
      </c>
      <c r="E1247" s="248" t="s">
        <v>1</v>
      </c>
      <c r="F1247" s="249" t="s">
        <v>674</v>
      </c>
      <c r="H1247" s="248" t="s">
        <v>1</v>
      </c>
      <c r="L1247" s="246"/>
      <c r="M1247" s="250"/>
      <c r="T1247" s="251"/>
      <c r="AT1247" s="248" t="s">
        <v>112</v>
      </c>
      <c r="AU1247" s="248" t="s">
        <v>69</v>
      </c>
      <c r="AV1247" s="247" t="s">
        <v>67</v>
      </c>
      <c r="AW1247" s="247" t="s">
        <v>25</v>
      </c>
      <c r="AX1247" s="247" t="s">
        <v>62</v>
      </c>
      <c r="AY1247" s="248" t="s">
        <v>103</v>
      </c>
    </row>
    <row r="1248" spans="2:65" s="247" customFormat="1">
      <c r="B1248" s="246"/>
      <c r="D1248" s="140" t="s">
        <v>112</v>
      </c>
      <c r="E1248" s="248" t="s">
        <v>1</v>
      </c>
      <c r="F1248" s="249" t="s">
        <v>752</v>
      </c>
      <c r="H1248" s="248" t="s">
        <v>1</v>
      </c>
      <c r="L1248" s="246"/>
      <c r="M1248" s="250"/>
      <c r="T1248" s="251"/>
      <c r="AT1248" s="248" t="s">
        <v>112</v>
      </c>
      <c r="AU1248" s="248" t="s">
        <v>69</v>
      </c>
      <c r="AV1248" s="247" t="s">
        <v>67</v>
      </c>
      <c r="AW1248" s="247" t="s">
        <v>25</v>
      </c>
      <c r="AX1248" s="247" t="s">
        <v>62</v>
      </c>
      <c r="AY1248" s="248" t="s">
        <v>103</v>
      </c>
    </row>
    <row r="1249" spans="2:65" s="139" customFormat="1">
      <c r="B1249" s="138"/>
      <c r="D1249" s="140" t="s">
        <v>112</v>
      </c>
      <c r="E1249" s="141" t="s">
        <v>1</v>
      </c>
      <c r="F1249" s="142" t="s">
        <v>67</v>
      </c>
      <c r="H1249" s="143">
        <v>1</v>
      </c>
      <c r="L1249" s="138"/>
      <c r="M1249" s="145"/>
      <c r="T1249" s="147"/>
      <c r="AT1249" s="141" t="s">
        <v>112</v>
      </c>
      <c r="AU1249" s="141" t="s">
        <v>69</v>
      </c>
      <c r="AV1249" s="139" t="s">
        <v>69</v>
      </c>
      <c r="AW1249" s="139" t="s">
        <v>25</v>
      </c>
      <c r="AX1249" s="139" t="s">
        <v>62</v>
      </c>
      <c r="AY1249" s="141" t="s">
        <v>103</v>
      </c>
    </row>
    <row r="1250" spans="2:65" s="253" customFormat="1">
      <c r="B1250" s="252"/>
      <c r="D1250" s="140" t="s">
        <v>112</v>
      </c>
      <c r="E1250" s="254" t="s">
        <v>1</v>
      </c>
      <c r="F1250" s="255" t="s">
        <v>439</v>
      </c>
      <c r="H1250" s="256">
        <v>3</v>
      </c>
      <c r="L1250" s="252"/>
      <c r="M1250" s="257"/>
      <c r="T1250" s="258"/>
      <c r="AT1250" s="254" t="s">
        <v>112</v>
      </c>
      <c r="AU1250" s="254" t="s">
        <v>69</v>
      </c>
      <c r="AV1250" s="253" t="s">
        <v>110</v>
      </c>
      <c r="AW1250" s="253" t="s">
        <v>25</v>
      </c>
      <c r="AX1250" s="253" t="s">
        <v>67</v>
      </c>
      <c r="AY1250" s="254" t="s">
        <v>103</v>
      </c>
    </row>
    <row r="1251" spans="2:65" s="186" customFormat="1" ht="16.5" customHeight="1">
      <c r="B1251" s="185"/>
      <c r="C1251" s="230" t="s">
        <v>757</v>
      </c>
      <c r="D1251" s="230" t="s">
        <v>105</v>
      </c>
      <c r="E1251" s="231" t="s">
        <v>758</v>
      </c>
      <c r="F1251" s="232" t="s">
        <v>759</v>
      </c>
      <c r="G1251" s="233" t="s">
        <v>131</v>
      </c>
      <c r="H1251" s="234">
        <v>141.30000000000001</v>
      </c>
      <c r="I1251" s="172"/>
      <c r="J1251" s="235">
        <f>ROUND(I1251*H1251,2)</f>
        <v>0</v>
      </c>
      <c r="K1251" s="232" t="s">
        <v>428</v>
      </c>
      <c r="L1251" s="185"/>
      <c r="M1251" s="236" t="s">
        <v>1</v>
      </c>
      <c r="N1251" s="237" t="s">
        <v>33</v>
      </c>
      <c r="O1251" s="238">
        <v>6.0999999999999999E-2</v>
      </c>
      <c r="P1251" s="238">
        <f>O1251*H1251</f>
        <v>8.6193000000000008</v>
      </c>
      <c r="Q1251" s="238">
        <v>2.0000000000000001E-4</v>
      </c>
      <c r="R1251" s="238">
        <f>Q1251*H1251</f>
        <v>2.8260000000000004E-2</v>
      </c>
      <c r="S1251" s="238">
        <v>0</v>
      </c>
      <c r="T1251" s="239">
        <f>S1251*H1251</f>
        <v>0</v>
      </c>
      <c r="AR1251" s="240" t="s">
        <v>110</v>
      </c>
      <c r="AT1251" s="240" t="s">
        <v>105</v>
      </c>
      <c r="AU1251" s="240" t="s">
        <v>69</v>
      </c>
      <c r="AY1251" s="182" t="s">
        <v>103</v>
      </c>
      <c r="BE1251" s="241">
        <f>IF(N1251="základní",J1251,0)</f>
        <v>0</v>
      </c>
      <c r="BF1251" s="241">
        <f>IF(N1251="snížená",J1251,0)</f>
        <v>0</v>
      </c>
      <c r="BG1251" s="241">
        <f>IF(N1251="zákl. přenesená",J1251,0)</f>
        <v>0</v>
      </c>
      <c r="BH1251" s="241">
        <f>IF(N1251="sníž. přenesená",J1251,0)</f>
        <v>0</v>
      </c>
      <c r="BI1251" s="241">
        <f>IF(N1251="nulová",J1251,0)</f>
        <v>0</v>
      </c>
      <c r="BJ1251" s="182" t="s">
        <v>67</v>
      </c>
      <c r="BK1251" s="241">
        <f>ROUND(I1251*H1251,2)</f>
        <v>0</v>
      </c>
      <c r="BL1251" s="182" t="s">
        <v>110</v>
      </c>
      <c r="BM1251" s="240" t="s">
        <v>760</v>
      </c>
    </row>
    <row r="1252" spans="2:65" s="186" customFormat="1">
      <c r="B1252" s="185"/>
      <c r="D1252" s="140" t="s">
        <v>430</v>
      </c>
      <c r="F1252" s="242" t="s">
        <v>761</v>
      </c>
      <c r="L1252" s="185"/>
      <c r="M1252" s="243"/>
      <c r="T1252" s="244"/>
      <c r="AT1252" s="182" t="s">
        <v>430</v>
      </c>
      <c r="AU1252" s="182" t="s">
        <v>69</v>
      </c>
    </row>
    <row r="1253" spans="2:65" s="247" customFormat="1">
      <c r="B1253" s="246"/>
      <c r="D1253" s="140" t="s">
        <v>112</v>
      </c>
      <c r="E1253" s="248" t="s">
        <v>1</v>
      </c>
      <c r="F1253" s="249" t="s">
        <v>434</v>
      </c>
      <c r="H1253" s="248" t="s">
        <v>1</v>
      </c>
      <c r="L1253" s="246"/>
      <c r="M1253" s="250"/>
      <c r="T1253" s="251"/>
      <c r="AT1253" s="248" t="s">
        <v>112</v>
      </c>
      <c r="AU1253" s="248" t="s">
        <v>69</v>
      </c>
      <c r="AV1253" s="247" t="s">
        <v>67</v>
      </c>
      <c r="AW1253" s="247" t="s">
        <v>25</v>
      </c>
      <c r="AX1253" s="247" t="s">
        <v>62</v>
      </c>
      <c r="AY1253" s="248" t="s">
        <v>103</v>
      </c>
    </row>
    <row r="1254" spans="2:65" s="247" customFormat="1">
      <c r="B1254" s="246"/>
      <c r="D1254" s="140" t="s">
        <v>112</v>
      </c>
      <c r="E1254" s="248" t="s">
        <v>1</v>
      </c>
      <c r="F1254" s="249" t="s">
        <v>435</v>
      </c>
      <c r="H1254" s="248" t="s">
        <v>1</v>
      </c>
      <c r="L1254" s="246"/>
      <c r="M1254" s="250"/>
      <c r="T1254" s="251"/>
      <c r="AT1254" s="248" t="s">
        <v>112</v>
      </c>
      <c r="AU1254" s="248" t="s">
        <v>69</v>
      </c>
      <c r="AV1254" s="247" t="s">
        <v>67</v>
      </c>
      <c r="AW1254" s="247" t="s">
        <v>25</v>
      </c>
      <c r="AX1254" s="247" t="s">
        <v>62</v>
      </c>
      <c r="AY1254" s="248" t="s">
        <v>103</v>
      </c>
    </row>
    <row r="1255" spans="2:65" s="247" customFormat="1">
      <c r="B1255" s="246"/>
      <c r="D1255" s="140" t="s">
        <v>112</v>
      </c>
      <c r="E1255" s="248" t="s">
        <v>1</v>
      </c>
      <c r="F1255" s="249" t="s">
        <v>436</v>
      </c>
      <c r="H1255" s="248" t="s">
        <v>1</v>
      </c>
      <c r="L1255" s="246"/>
      <c r="M1255" s="250"/>
      <c r="T1255" s="251"/>
      <c r="AT1255" s="248" t="s">
        <v>112</v>
      </c>
      <c r="AU1255" s="248" t="s">
        <v>69</v>
      </c>
      <c r="AV1255" s="247" t="s">
        <v>67</v>
      </c>
      <c r="AW1255" s="247" t="s">
        <v>25</v>
      </c>
      <c r="AX1255" s="247" t="s">
        <v>62</v>
      </c>
      <c r="AY1255" s="248" t="s">
        <v>103</v>
      </c>
    </row>
    <row r="1256" spans="2:65" s="247" customFormat="1">
      <c r="B1256" s="246"/>
      <c r="D1256" s="140" t="s">
        <v>112</v>
      </c>
      <c r="E1256" s="248" t="s">
        <v>1</v>
      </c>
      <c r="F1256" s="249" t="s">
        <v>572</v>
      </c>
      <c r="H1256" s="248" t="s">
        <v>1</v>
      </c>
      <c r="L1256" s="246"/>
      <c r="M1256" s="250"/>
      <c r="T1256" s="251"/>
      <c r="AT1256" s="248" t="s">
        <v>112</v>
      </c>
      <c r="AU1256" s="248" t="s">
        <v>69</v>
      </c>
      <c r="AV1256" s="247" t="s">
        <v>67</v>
      </c>
      <c r="AW1256" s="247" t="s">
        <v>25</v>
      </c>
      <c r="AX1256" s="247" t="s">
        <v>62</v>
      </c>
      <c r="AY1256" s="248" t="s">
        <v>103</v>
      </c>
    </row>
    <row r="1257" spans="2:65" s="247" customFormat="1">
      <c r="B1257" s="246"/>
      <c r="D1257" s="140" t="s">
        <v>112</v>
      </c>
      <c r="E1257" s="248" t="s">
        <v>1</v>
      </c>
      <c r="F1257" s="249" t="s">
        <v>451</v>
      </c>
      <c r="H1257" s="248" t="s">
        <v>1</v>
      </c>
      <c r="L1257" s="246"/>
      <c r="M1257" s="250"/>
      <c r="T1257" s="251"/>
      <c r="AT1257" s="248" t="s">
        <v>112</v>
      </c>
      <c r="AU1257" s="248" t="s">
        <v>69</v>
      </c>
      <c r="AV1257" s="247" t="s">
        <v>67</v>
      </c>
      <c r="AW1257" s="247" t="s">
        <v>25</v>
      </c>
      <c r="AX1257" s="247" t="s">
        <v>62</v>
      </c>
      <c r="AY1257" s="248" t="s">
        <v>103</v>
      </c>
    </row>
    <row r="1258" spans="2:65" s="247" customFormat="1">
      <c r="B1258" s="246"/>
      <c r="D1258" s="140" t="s">
        <v>112</v>
      </c>
      <c r="E1258" s="248" t="s">
        <v>1</v>
      </c>
      <c r="F1258" s="249" t="s">
        <v>573</v>
      </c>
      <c r="H1258" s="248" t="s">
        <v>1</v>
      </c>
      <c r="L1258" s="246"/>
      <c r="M1258" s="250"/>
      <c r="T1258" s="251"/>
      <c r="AT1258" s="248" t="s">
        <v>112</v>
      </c>
      <c r="AU1258" s="248" t="s">
        <v>69</v>
      </c>
      <c r="AV1258" s="247" t="s">
        <v>67</v>
      </c>
      <c r="AW1258" s="247" t="s">
        <v>25</v>
      </c>
      <c r="AX1258" s="247" t="s">
        <v>62</v>
      </c>
      <c r="AY1258" s="248" t="s">
        <v>103</v>
      </c>
    </row>
    <row r="1259" spans="2:65" s="139" customFormat="1">
      <c r="B1259" s="138"/>
      <c r="D1259" s="140" t="s">
        <v>112</v>
      </c>
      <c r="E1259" s="141" t="s">
        <v>1</v>
      </c>
      <c r="F1259" s="142" t="s">
        <v>574</v>
      </c>
      <c r="H1259" s="143">
        <v>48.5</v>
      </c>
      <c r="L1259" s="138"/>
      <c r="M1259" s="145"/>
      <c r="T1259" s="147"/>
      <c r="AT1259" s="141" t="s">
        <v>112</v>
      </c>
      <c r="AU1259" s="141" t="s">
        <v>69</v>
      </c>
      <c r="AV1259" s="139" t="s">
        <v>69</v>
      </c>
      <c r="AW1259" s="139" t="s">
        <v>25</v>
      </c>
      <c r="AX1259" s="139" t="s">
        <v>62</v>
      </c>
      <c r="AY1259" s="141" t="s">
        <v>103</v>
      </c>
    </row>
    <row r="1260" spans="2:65" s="247" customFormat="1">
      <c r="B1260" s="246"/>
      <c r="D1260" s="140" t="s">
        <v>112</v>
      </c>
      <c r="E1260" s="248" t="s">
        <v>1</v>
      </c>
      <c r="F1260" s="249" t="s">
        <v>459</v>
      </c>
      <c r="H1260" s="248" t="s">
        <v>1</v>
      </c>
      <c r="L1260" s="246"/>
      <c r="M1260" s="250"/>
      <c r="T1260" s="251"/>
      <c r="AT1260" s="248" t="s">
        <v>112</v>
      </c>
      <c r="AU1260" s="248" t="s">
        <v>69</v>
      </c>
      <c r="AV1260" s="247" t="s">
        <v>67</v>
      </c>
      <c r="AW1260" s="247" t="s">
        <v>25</v>
      </c>
      <c r="AX1260" s="247" t="s">
        <v>62</v>
      </c>
      <c r="AY1260" s="248" t="s">
        <v>103</v>
      </c>
    </row>
    <row r="1261" spans="2:65" s="247" customFormat="1">
      <c r="B1261" s="246"/>
      <c r="D1261" s="140" t="s">
        <v>112</v>
      </c>
      <c r="E1261" s="248" t="s">
        <v>1</v>
      </c>
      <c r="F1261" s="249" t="s">
        <v>575</v>
      </c>
      <c r="H1261" s="248" t="s">
        <v>1</v>
      </c>
      <c r="L1261" s="246"/>
      <c r="M1261" s="250"/>
      <c r="T1261" s="251"/>
      <c r="AT1261" s="248" t="s">
        <v>112</v>
      </c>
      <c r="AU1261" s="248" t="s">
        <v>69</v>
      </c>
      <c r="AV1261" s="247" t="s">
        <v>67</v>
      </c>
      <c r="AW1261" s="247" t="s">
        <v>25</v>
      </c>
      <c r="AX1261" s="247" t="s">
        <v>62</v>
      </c>
      <c r="AY1261" s="248" t="s">
        <v>103</v>
      </c>
    </row>
    <row r="1262" spans="2:65" s="139" customFormat="1">
      <c r="B1262" s="138"/>
      <c r="D1262" s="140" t="s">
        <v>112</v>
      </c>
      <c r="E1262" s="141" t="s">
        <v>1</v>
      </c>
      <c r="F1262" s="142" t="s">
        <v>576</v>
      </c>
      <c r="H1262" s="143">
        <v>47</v>
      </c>
      <c r="L1262" s="138"/>
      <c r="M1262" s="145"/>
      <c r="T1262" s="147"/>
      <c r="AT1262" s="141" t="s">
        <v>112</v>
      </c>
      <c r="AU1262" s="141" t="s">
        <v>69</v>
      </c>
      <c r="AV1262" s="139" t="s">
        <v>69</v>
      </c>
      <c r="AW1262" s="139" t="s">
        <v>25</v>
      </c>
      <c r="AX1262" s="139" t="s">
        <v>62</v>
      </c>
      <c r="AY1262" s="141" t="s">
        <v>103</v>
      </c>
    </row>
    <row r="1263" spans="2:65" s="247" customFormat="1">
      <c r="B1263" s="246"/>
      <c r="D1263" s="140" t="s">
        <v>112</v>
      </c>
      <c r="E1263" s="248" t="s">
        <v>1</v>
      </c>
      <c r="F1263" s="249" t="s">
        <v>464</v>
      </c>
      <c r="H1263" s="248" t="s">
        <v>1</v>
      </c>
      <c r="L1263" s="246"/>
      <c r="M1263" s="250"/>
      <c r="T1263" s="251"/>
      <c r="AT1263" s="248" t="s">
        <v>112</v>
      </c>
      <c r="AU1263" s="248" t="s">
        <v>69</v>
      </c>
      <c r="AV1263" s="247" t="s">
        <v>67</v>
      </c>
      <c r="AW1263" s="247" t="s">
        <v>25</v>
      </c>
      <c r="AX1263" s="247" t="s">
        <v>62</v>
      </c>
      <c r="AY1263" s="248" t="s">
        <v>103</v>
      </c>
    </row>
    <row r="1264" spans="2:65" s="247" customFormat="1">
      <c r="B1264" s="246"/>
      <c r="D1264" s="140" t="s">
        <v>112</v>
      </c>
      <c r="E1264" s="248" t="s">
        <v>1</v>
      </c>
      <c r="F1264" s="249" t="s">
        <v>577</v>
      </c>
      <c r="H1264" s="248" t="s">
        <v>1</v>
      </c>
      <c r="L1264" s="246"/>
      <c r="M1264" s="250"/>
      <c r="T1264" s="251"/>
      <c r="AT1264" s="248" t="s">
        <v>112</v>
      </c>
      <c r="AU1264" s="248" t="s">
        <v>69</v>
      </c>
      <c r="AV1264" s="247" t="s">
        <v>67</v>
      </c>
      <c r="AW1264" s="247" t="s">
        <v>25</v>
      </c>
      <c r="AX1264" s="247" t="s">
        <v>62</v>
      </c>
      <c r="AY1264" s="248" t="s">
        <v>103</v>
      </c>
    </row>
    <row r="1265" spans="2:65" s="139" customFormat="1">
      <c r="B1265" s="138"/>
      <c r="D1265" s="140" t="s">
        <v>112</v>
      </c>
      <c r="E1265" s="141" t="s">
        <v>1</v>
      </c>
      <c r="F1265" s="142" t="s">
        <v>578</v>
      </c>
      <c r="H1265" s="143">
        <v>43.8</v>
      </c>
      <c r="L1265" s="138"/>
      <c r="M1265" s="145"/>
      <c r="T1265" s="147"/>
      <c r="AT1265" s="141" t="s">
        <v>112</v>
      </c>
      <c r="AU1265" s="141" t="s">
        <v>69</v>
      </c>
      <c r="AV1265" s="139" t="s">
        <v>69</v>
      </c>
      <c r="AW1265" s="139" t="s">
        <v>25</v>
      </c>
      <c r="AX1265" s="139" t="s">
        <v>62</v>
      </c>
      <c r="AY1265" s="141" t="s">
        <v>103</v>
      </c>
    </row>
    <row r="1266" spans="2:65" s="247" customFormat="1">
      <c r="B1266" s="246"/>
      <c r="D1266" s="140" t="s">
        <v>112</v>
      </c>
      <c r="E1266" s="248" t="s">
        <v>1</v>
      </c>
      <c r="F1266" s="249" t="s">
        <v>451</v>
      </c>
      <c r="H1266" s="248" t="s">
        <v>1</v>
      </c>
      <c r="L1266" s="246"/>
      <c r="M1266" s="250"/>
      <c r="T1266" s="251"/>
      <c r="AT1266" s="248" t="s">
        <v>112</v>
      </c>
      <c r="AU1266" s="248" t="s">
        <v>69</v>
      </c>
      <c r="AV1266" s="247" t="s">
        <v>67</v>
      </c>
      <c r="AW1266" s="247" t="s">
        <v>25</v>
      </c>
      <c r="AX1266" s="247" t="s">
        <v>62</v>
      </c>
      <c r="AY1266" s="248" t="s">
        <v>103</v>
      </c>
    </row>
    <row r="1267" spans="2:65" s="247" customFormat="1">
      <c r="B1267" s="246"/>
      <c r="D1267" s="140" t="s">
        <v>112</v>
      </c>
      <c r="E1267" s="248" t="s">
        <v>1</v>
      </c>
      <c r="F1267" s="249" t="s">
        <v>579</v>
      </c>
      <c r="H1267" s="248" t="s">
        <v>1</v>
      </c>
      <c r="L1267" s="246"/>
      <c r="M1267" s="250"/>
      <c r="T1267" s="251"/>
      <c r="AT1267" s="248" t="s">
        <v>112</v>
      </c>
      <c r="AU1267" s="248" t="s">
        <v>69</v>
      </c>
      <c r="AV1267" s="247" t="s">
        <v>67</v>
      </c>
      <c r="AW1267" s="247" t="s">
        <v>25</v>
      </c>
      <c r="AX1267" s="247" t="s">
        <v>62</v>
      </c>
      <c r="AY1267" s="248" t="s">
        <v>103</v>
      </c>
    </row>
    <row r="1268" spans="2:65" s="139" customFormat="1">
      <c r="B1268" s="138"/>
      <c r="D1268" s="140" t="s">
        <v>112</v>
      </c>
      <c r="E1268" s="141" t="s">
        <v>1</v>
      </c>
      <c r="F1268" s="142" t="s">
        <v>580</v>
      </c>
      <c r="H1268" s="143">
        <v>0.5</v>
      </c>
      <c r="L1268" s="138"/>
      <c r="M1268" s="145"/>
      <c r="T1268" s="147"/>
      <c r="AT1268" s="141" t="s">
        <v>112</v>
      </c>
      <c r="AU1268" s="141" t="s">
        <v>69</v>
      </c>
      <c r="AV1268" s="139" t="s">
        <v>69</v>
      </c>
      <c r="AW1268" s="139" t="s">
        <v>25</v>
      </c>
      <c r="AX1268" s="139" t="s">
        <v>62</v>
      </c>
      <c r="AY1268" s="141" t="s">
        <v>103</v>
      </c>
    </row>
    <row r="1269" spans="2:65" s="247" customFormat="1">
      <c r="B1269" s="246"/>
      <c r="D1269" s="140" t="s">
        <v>112</v>
      </c>
      <c r="E1269" s="248" t="s">
        <v>1</v>
      </c>
      <c r="F1269" s="249" t="s">
        <v>459</v>
      </c>
      <c r="H1269" s="248" t="s">
        <v>1</v>
      </c>
      <c r="L1269" s="246"/>
      <c r="M1269" s="250"/>
      <c r="T1269" s="251"/>
      <c r="AT1269" s="248" t="s">
        <v>112</v>
      </c>
      <c r="AU1269" s="248" t="s">
        <v>69</v>
      </c>
      <c r="AV1269" s="247" t="s">
        <v>67</v>
      </c>
      <c r="AW1269" s="247" t="s">
        <v>25</v>
      </c>
      <c r="AX1269" s="247" t="s">
        <v>62</v>
      </c>
      <c r="AY1269" s="248" t="s">
        <v>103</v>
      </c>
    </row>
    <row r="1270" spans="2:65" s="247" customFormat="1">
      <c r="B1270" s="246"/>
      <c r="D1270" s="140" t="s">
        <v>112</v>
      </c>
      <c r="E1270" s="248" t="s">
        <v>1</v>
      </c>
      <c r="F1270" s="249" t="s">
        <v>581</v>
      </c>
      <c r="H1270" s="248" t="s">
        <v>1</v>
      </c>
      <c r="L1270" s="246"/>
      <c r="M1270" s="250"/>
      <c r="T1270" s="251"/>
      <c r="AT1270" s="248" t="s">
        <v>112</v>
      </c>
      <c r="AU1270" s="248" t="s">
        <v>69</v>
      </c>
      <c r="AV1270" s="247" t="s">
        <v>67</v>
      </c>
      <c r="AW1270" s="247" t="s">
        <v>25</v>
      </c>
      <c r="AX1270" s="247" t="s">
        <v>62</v>
      </c>
      <c r="AY1270" s="248" t="s">
        <v>103</v>
      </c>
    </row>
    <row r="1271" spans="2:65" s="139" customFormat="1">
      <c r="B1271" s="138"/>
      <c r="D1271" s="140" t="s">
        <v>112</v>
      </c>
      <c r="E1271" s="141" t="s">
        <v>1</v>
      </c>
      <c r="F1271" s="142" t="s">
        <v>582</v>
      </c>
      <c r="H1271" s="143">
        <v>1</v>
      </c>
      <c r="L1271" s="138"/>
      <c r="M1271" s="145"/>
      <c r="T1271" s="147"/>
      <c r="AT1271" s="141" t="s">
        <v>112</v>
      </c>
      <c r="AU1271" s="141" t="s">
        <v>69</v>
      </c>
      <c r="AV1271" s="139" t="s">
        <v>69</v>
      </c>
      <c r="AW1271" s="139" t="s">
        <v>25</v>
      </c>
      <c r="AX1271" s="139" t="s">
        <v>62</v>
      </c>
      <c r="AY1271" s="141" t="s">
        <v>103</v>
      </c>
    </row>
    <row r="1272" spans="2:65" s="247" customFormat="1">
      <c r="B1272" s="246"/>
      <c r="D1272" s="140" t="s">
        <v>112</v>
      </c>
      <c r="E1272" s="248" t="s">
        <v>1</v>
      </c>
      <c r="F1272" s="249" t="s">
        <v>464</v>
      </c>
      <c r="H1272" s="248" t="s">
        <v>1</v>
      </c>
      <c r="L1272" s="246"/>
      <c r="M1272" s="250"/>
      <c r="T1272" s="251"/>
      <c r="AT1272" s="248" t="s">
        <v>112</v>
      </c>
      <c r="AU1272" s="248" t="s">
        <v>69</v>
      </c>
      <c r="AV1272" s="247" t="s">
        <v>67</v>
      </c>
      <c r="AW1272" s="247" t="s">
        <v>25</v>
      </c>
      <c r="AX1272" s="247" t="s">
        <v>62</v>
      </c>
      <c r="AY1272" s="248" t="s">
        <v>103</v>
      </c>
    </row>
    <row r="1273" spans="2:65" s="247" customFormat="1">
      <c r="B1273" s="246"/>
      <c r="D1273" s="140" t="s">
        <v>112</v>
      </c>
      <c r="E1273" s="248" t="s">
        <v>1</v>
      </c>
      <c r="F1273" s="249" t="s">
        <v>579</v>
      </c>
      <c r="H1273" s="248" t="s">
        <v>1</v>
      </c>
      <c r="L1273" s="246"/>
      <c r="M1273" s="250"/>
      <c r="T1273" s="251"/>
      <c r="AT1273" s="248" t="s">
        <v>112</v>
      </c>
      <c r="AU1273" s="248" t="s">
        <v>69</v>
      </c>
      <c r="AV1273" s="247" t="s">
        <v>67</v>
      </c>
      <c r="AW1273" s="247" t="s">
        <v>25</v>
      </c>
      <c r="AX1273" s="247" t="s">
        <v>62</v>
      </c>
      <c r="AY1273" s="248" t="s">
        <v>103</v>
      </c>
    </row>
    <row r="1274" spans="2:65" s="139" customFormat="1">
      <c r="B1274" s="138"/>
      <c r="D1274" s="140" t="s">
        <v>112</v>
      </c>
      <c r="E1274" s="141" t="s">
        <v>1</v>
      </c>
      <c r="F1274" s="142" t="s">
        <v>580</v>
      </c>
      <c r="H1274" s="143">
        <v>0.5</v>
      </c>
      <c r="L1274" s="138"/>
      <c r="M1274" s="145"/>
      <c r="T1274" s="147"/>
      <c r="AT1274" s="141" t="s">
        <v>112</v>
      </c>
      <c r="AU1274" s="141" t="s">
        <v>69</v>
      </c>
      <c r="AV1274" s="139" t="s">
        <v>69</v>
      </c>
      <c r="AW1274" s="139" t="s">
        <v>25</v>
      </c>
      <c r="AX1274" s="139" t="s">
        <v>62</v>
      </c>
      <c r="AY1274" s="141" t="s">
        <v>103</v>
      </c>
    </row>
    <row r="1275" spans="2:65" s="253" customFormat="1">
      <c r="B1275" s="252"/>
      <c r="D1275" s="140" t="s">
        <v>112</v>
      </c>
      <c r="E1275" s="254" t="s">
        <v>1</v>
      </c>
      <c r="F1275" s="255" t="s">
        <v>439</v>
      </c>
      <c r="H1275" s="256">
        <v>141.30000000000001</v>
      </c>
      <c r="L1275" s="252"/>
      <c r="M1275" s="257"/>
      <c r="T1275" s="258"/>
      <c r="AT1275" s="254" t="s">
        <v>112</v>
      </c>
      <c r="AU1275" s="254" t="s">
        <v>69</v>
      </c>
      <c r="AV1275" s="253" t="s">
        <v>110</v>
      </c>
      <c r="AW1275" s="253" t="s">
        <v>25</v>
      </c>
      <c r="AX1275" s="253" t="s">
        <v>67</v>
      </c>
      <c r="AY1275" s="254" t="s">
        <v>103</v>
      </c>
    </row>
    <row r="1276" spans="2:65" s="186" customFormat="1" ht="16.5" customHeight="1">
      <c r="B1276" s="185"/>
      <c r="C1276" s="230" t="s">
        <v>762</v>
      </c>
      <c r="D1276" s="230" t="s">
        <v>105</v>
      </c>
      <c r="E1276" s="231" t="s">
        <v>763</v>
      </c>
      <c r="F1276" s="232" t="s">
        <v>764</v>
      </c>
      <c r="G1276" s="233" t="s">
        <v>131</v>
      </c>
      <c r="H1276" s="234">
        <v>141.30000000000001</v>
      </c>
      <c r="I1276" s="172"/>
      <c r="J1276" s="235">
        <f>ROUND(I1276*H1276,2)</f>
        <v>0</v>
      </c>
      <c r="K1276" s="232" t="s">
        <v>428</v>
      </c>
      <c r="L1276" s="185"/>
      <c r="M1276" s="236" t="s">
        <v>1</v>
      </c>
      <c r="N1276" s="237" t="s">
        <v>33</v>
      </c>
      <c r="O1276" s="238">
        <v>2.5000000000000001E-2</v>
      </c>
      <c r="P1276" s="238">
        <f>O1276*H1276</f>
        <v>3.5325000000000006</v>
      </c>
      <c r="Q1276" s="238">
        <v>9.0000000000000006E-5</v>
      </c>
      <c r="R1276" s="238">
        <f>Q1276*H1276</f>
        <v>1.2717000000000003E-2</v>
      </c>
      <c r="S1276" s="238">
        <v>0</v>
      </c>
      <c r="T1276" s="239">
        <f>S1276*H1276</f>
        <v>0</v>
      </c>
      <c r="AR1276" s="240" t="s">
        <v>110</v>
      </c>
      <c r="AT1276" s="240" t="s">
        <v>105</v>
      </c>
      <c r="AU1276" s="240" t="s">
        <v>69</v>
      </c>
      <c r="AY1276" s="182" t="s">
        <v>103</v>
      </c>
      <c r="BE1276" s="241">
        <f>IF(N1276="základní",J1276,0)</f>
        <v>0</v>
      </c>
      <c r="BF1276" s="241">
        <f>IF(N1276="snížená",J1276,0)</f>
        <v>0</v>
      </c>
      <c r="BG1276" s="241">
        <f>IF(N1276="zákl. přenesená",J1276,0)</f>
        <v>0</v>
      </c>
      <c r="BH1276" s="241">
        <f>IF(N1276="sníž. přenesená",J1276,0)</f>
        <v>0</v>
      </c>
      <c r="BI1276" s="241">
        <f>IF(N1276="nulová",J1276,0)</f>
        <v>0</v>
      </c>
      <c r="BJ1276" s="182" t="s">
        <v>67</v>
      </c>
      <c r="BK1276" s="241">
        <f>ROUND(I1276*H1276,2)</f>
        <v>0</v>
      </c>
      <c r="BL1276" s="182" t="s">
        <v>110</v>
      </c>
      <c r="BM1276" s="240" t="s">
        <v>765</v>
      </c>
    </row>
    <row r="1277" spans="2:65" s="186" customFormat="1">
      <c r="B1277" s="185"/>
      <c r="D1277" s="140" t="s">
        <v>430</v>
      </c>
      <c r="F1277" s="242" t="s">
        <v>766</v>
      </c>
      <c r="L1277" s="185"/>
      <c r="M1277" s="243"/>
      <c r="T1277" s="244"/>
      <c r="AT1277" s="182" t="s">
        <v>430</v>
      </c>
      <c r="AU1277" s="182" t="s">
        <v>69</v>
      </c>
    </row>
    <row r="1278" spans="2:65" s="247" customFormat="1">
      <c r="B1278" s="246"/>
      <c r="D1278" s="140" t="s">
        <v>112</v>
      </c>
      <c r="E1278" s="248" t="s">
        <v>1</v>
      </c>
      <c r="F1278" s="249" t="s">
        <v>434</v>
      </c>
      <c r="H1278" s="248" t="s">
        <v>1</v>
      </c>
      <c r="L1278" s="246"/>
      <c r="M1278" s="250"/>
      <c r="T1278" s="251"/>
      <c r="AT1278" s="248" t="s">
        <v>112</v>
      </c>
      <c r="AU1278" s="248" t="s">
        <v>69</v>
      </c>
      <c r="AV1278" s="247" t="s">
        <v>67</v>
      </c>
      <c r="AW1278" s="247" t="s">
        <v>25</v>
      </c>
      <c r="AX1278" s="247" t="s">
        <v>62</v>
      </c>
      <c r="AY1278" s="248" t="s">
        <v>103</v>
      </c>
    </row>
    <row r="1279" spans="2:65" s="247" customFormat="1">
      <c r="B1279" s="246"/>
      <c r="D1279" s="140" t="s">
        <v>112</v>
      </c>
      <c r="E1279" s="248" t="s">
        <v>1</v>
      </c>
      <c r="F1279" s="249" t="s">
        <v>435</v>
      </c>
      <c r="H1279" s="248" t="s">
        <v>1</v>
      </c>
      <c r="L1279" s="246"/>
      <c r="M1279" s="250"/>
      <c r="T1279" s="251"/>
      <c r="AT1279" s="248" t="s">
        <v>112</v>
      </c>
      <c r="AU1279" s="248" t="s">
        <v>69</v>
      </c>
      <c r="AV1279" s="247" t="s">
        <v>67</v>
      </c>
      <c r="AW1279" s="247" t="s">
        <v>25</v>
      </c>
      <c r="AX1279" s="247" t="s">
        <v>62</v>
      </c>
      <c r="AY1279" s="248" t="s">
        <v>103</v>
      </c>
    </row>
    <row r="1280" spans="2:65" s="247" customFormat="1">
      <c r="B1280" s="246"/>
      <c r="D1280" s="140" t="s">
        <v>112</v>
      </c>
      <c r="E1280" s="248" t="s">
        <v>1</v>
      </c>
      <c r="F1280" s="249" t="s">
        <v>436</v>
      </c>
      <c r="H1280" s="248" t="s">
        <v>1</v>
      </c>
      <c r="L1280" s="246"/>
      <c r="M1280" s="250"/>
      <c r="T1280" s="251"/>
      <c r="AT1280" s="248" t="s">
        <v>112</v>
      </c>
      <c r="AU1280" s="248" t="s">
        <v>69</v>
      </c>
      <c r="AV1280" s="247" t="s">
        <v>67</v>
      </c>
      <c r="AW1280" s="247" t="s">
        <v>25</v>
      </c>
      <c r="AX1280" s="247" t="s">
        <v>62</v>
      </c>
      <c r="AY1280" s="248" t="s">
        <v>103</v>
      </c>
    </row>
    <row r="1281" spans="2:51" s="247" customFormat="1">
      <c r="B1281" s="246"/>
      <c r="D1281" s="140" t="s">
        <v>112</v>
      </c>
      <c r="E1281" s="248" t="s">
        <v>1</v>
      </c>
      <c r="F1281" s="249" t="s">
        <v>572</v>
      </c>
      <c r="H1281" s="248" t="s">
        <v>1</v>
      </c>
      <c r="L1281" s="246"/>
      <c r="M1281" s="250"/>
      <c r="T1281" s="251"/>
      <c r="AT1281" s="248" t="s">
        <v>112</v>
      </c>
      <c r="AU1281" s="248" t="s">
        <v>69</v>
      </c>
      <c r="AV1281" s="247" t="s">
        <v>67</v>
      </c>
      <c r="AW1281" s="247" t="s">
        <v>25</v>
      </c>
      <c r="AX1281" s="247" t="s">
        <v>62</v>
      </c>
      <c r="AY1281" s="248" t="s">
        <v>103</v>
      </c>
    </row>
    <row r="1282" spans="2:51" s="247" customFormat="1">
      <c r="B1282" s="246"/>
      <c r="D1282" s="140" t="s">
        <v>112</v>
      </c>
      <c r="E1282" s="248" t="s">
        <v>1</v>
      </c>
      <c r="F1282" s="249" t="s">
        <v>451</v>
      </c>
      <c r="H1282" s="248" t="s">
        <v>1</v>
      </c>
      <c r="L1282" s="246"/>
      <c r="M1282" s="250"/>
      <c r="T1282" s="251"/>
      <c r="AT1282" s="248" t="s">
        <v>112</v>
      </c>
      <c r="AU1282" s="248" t="s">
        <v>69</v>
      </c>
      <c r="AV1282" s="247" t="s">
        <v>67</v>
      </c>
      <c r="AW1282" s="247" t="s">
        <v>25</v>
      </c>
      <c r="AX1282" s="247" t="s">
        <v>62</v>
      </c>
      <c r="AY1282" s="248" t="s">
        <v>103</v>
      </c>
    </row>
    <row r="1283" spans="2:51" s="247" customFormat="1">
      <c r="B1283" s="246"/>
      <c r="D1283" s="140" t="s">
        <v>112</v>
      </c>
      <c r="E1283" s="248" t="s">
        <v>1</v>
      </c>
      <c r="F1283" s="249" t="s">
        <v>573</v>
      </c>
      <c r="H1283" s="248" t="s">
        <v>1</v>
      </c>
      <c r="L1283" s="246"/>
      <c r="M1283" s="250"/>
      <c r="T1283" s="251"/>
      <c r="AT1283" s="248" t="s">
        <v>112</v>
      </c>
      <c r="AU1283" s="248" t="s">
        <v>69</v>
      </c>
      <c r="AV1283" s="247" t="s">
        <v>67</v>
      </c>
      <c r="AW1283" s="247" t="s">
        <v>25</v>
      </c>
      <c r="AX1283" s="247" t="s">
        <v>62</v>
      </c>
      <c r="AY1283" s="248" t="s">
        <v>103</v>
      </c>
    </row>
    <row r="1284" spans="2:51" s="139" customFormat="1">
      <c r="B1284" s="138"/>
      <c r="D1284" s="140" t="s">
        <v>112</v>
      </c>
      <c r="E1284" s="141" t="s">
        <v>1</v>
      </c>
      <c r="F1284" s="142" t="s">
        <v>574</v>
      </c>
      <c r="H1284" s="143">
        <v>48.5</v>
      </c>
      <c r="L1284" s="138"/>
      <c r="M1284" s="145"/>
      <c r="T1284" s="147"/>
      <c r="AT1284" s="141" t="s">
        <v>112</v>
      </c>
      <c r="AU1284" s="141" t="s">
        <v>69</v>
      </c>
      <c r="AV1284" s="139" t="s">
        <v>69</v>
      </c>
      <c r="AW1284" s="139" t="s">
        <v>25</v>
      </c>
      <c r="AX1284" s="139" t="s">
        <v>62</v>
      </c>
      <c r="AY1284" s="141" t="s">
        <v>103</v>
      </c>
    </row>
    <row r="1285" spans="2:51" s="247" customFormat="1">
      <c r="B1285" s="246"/>
      <c r="D1285" s="140" t="s">
        <v>112</v>
      </c>
      <c r="E1285" s="248" t="s">
        <v>1</v>
      </c>
      <c r="F1285" s="249" t="s">
        <v>459</v>
      </c>
      <c r="H1285" s="248" t="s">
        <v>1</v>
      </c>
      <c r="L1285" s="246"/>
      <c r="M1285" s="250"/>
      <c r="T1285" s="251"/>
      <c r="AT1285" s="248" t="s">
        <v>112</v>
      </c>
      <c r="AU1285" s="248" t="s">
        <v>69</v>
      </c>
      <c r="AV1285" s="247" t="s">
        <v>67</v>
      </c>
      <c r="AW1285" s="247" t="s">
        <v>25</v>
      </c>
      <c r="AX1285" s="247" t="s">
        <v>62</v>
      </c>
      <c r="AY1285" s="248" t="s">
        <v>103</v>
      </c>
    </row>
    <row r="1286" spans="2:51" s="247" customFormat="1">
      <c r="B1286" s="246"/>
      <c r="D1286" s="140" t="s">
        <v>112</v>
      </c>
      <c r="E1286" s="248" t="s">
        <v>1</v>
      </c>
      <c r="F1286" s="249" t="s">
        <v>575</v>
      </c>
      <c r="H1286" s="248" t="s">
        <v>1</v>
      </c>
      <c r="L1286" s="246"/>
      <c r="M1286" s="250"/>
      <c r="T1286" s="251"/>
      <c r="AT1286" s="248" t="s">
        <v>112</v>
      </c>
      <c r="AU1286" s="248" t="s">
        <v>69</v>
      </c>
      <c r="AV1286" s="247" t="s">
        <v>67</v>
      </c>
      <c r="AW1286" s="247" t="s">
        <v>25</v>
      </c>
      <c r="AX1286" s="247" t="s">
        <v>62</v>
      </c>
      <c r="AY1286" s="248" t="s">
        <v>103</v>
      </c>
    </row>
    <row r="1287" spans="2:51" s="139" customFormat="1">
      <c r="B1287" s="138"/>
      <c r="D1287" s="140" t="s">
        <v>112</v>
      </c>
      <c r="E1287" s="141" t="s">
        <v>1</v>
      </c>
      <c r="F1287" s="142" t="s">
        <v>576</v>
      </c>
      <c r="H1287" s="143">
        <v>47</v>
      </c>
      <c r="L1287" s="138"/>
      <c r="M1287" s="145"/>
      <c r="T1287" s="147"/>
      <c r="AT1287" s="141" t="s">
        <v>112</v>
      </c>
      <c r="AU1287" s="141" t="s">
        <v>69</v>
      </c>
      <c r="AV1287" s="139" t="s">
        <v>69</v>
      </c>
      <c r="AW1287" s="139" t="s">
        <v>25</v>
      </c>
      <c r="AX1287" s="139" t="s">
        <v>62</v>
      </c>
      <c r="AY1287" s="141" t="s">
        <v>103</v>
      </c>
    </row>
    <row r="1288" spans="2:51" s="247" customFormat="1">
      <c r="B1288" s="246"/>
      <c r="D1288" s="140" t="s">
        <v>112</v>
      </c>
      <c r="E1288" s="248" t="s">
        <v>1</v>
      </c>
      <c r="F1288" s="249" t="s">
        <v>464</v>
      </c>
      <c r="H1288" s="248" t="s">
        <v>1</v>
      </c>
      <c r="L1288" s="246"/>
      <c r="M1288" s="250"/>
      <c r="T1288" s="251"/>
      <c r="AT1288" s="248" t="s">
        <v>112</v>
      </c>
      <c r="AU1288" s="248" t="s">
        <v>69</v>
      </c>
      <c r="AV1288" s="247" t="s">
        <v>67</v>
      </c>
      <c r="AW1288" s="247" t="s">
        <v>25</v>
      </c>
      <c r="AX1288" s="247" t="s">
        <v>62</v>
      </c>
      <c r="AY1288" s="248" t="s">
        <v>103</v>
      </c>
    </row>
    <row r="1289" spans="2:51" s="247" customFormat="1">
      <c r="B1289" s="246"/>
      <c r="D1289" s="140" t="s">
        <v>112</v>
      </c>
      <c r="E1289" s="248" t="s">
        <v>1</v>
      </c>
      <c r="F1289" s="249" t="s">
        <v>577</v>
      </c>
      <c r="H1289" s="248" t="s">
        <v>1</v>
      </c>
      <c r="L1289" s="246"/>
      <c r="M1289" s="250"/>
      <c r="T1289" s="251"/>
      <c r="AT1289" s="248" t="s">
        <v>112</v>
      </c>
      <c r="AU1289" s="248" t="s">
        <v>69</v>
      </c>
      <c r="AV1289" s="247" t="s">
        <v>67</v>
      </c>
      <c r="AW1289" s="247" t="s">
        <v>25</v>
      </c>
      <c r="AX1289" s="247" t="s">
        <v>62</v>
      </c>
      <c r="AY1289" s="248" t="s">
        <v>103</v>
      </c>
    </row>
    <row r="1290" spans="2:51" s="139" customFormat="1">
      <c r="B1290" s="138"/>
      <c r="D1290" s="140" t="s">
        <v>112</v>
      </c>
      <c r="E1290" s="141" t="s">
        <v>1</v>
      </c>
      <c r="F1290" s="142" t="s">
        <v>578</v>
      </c>
      <c r="H1290" s="143">
        <v>43.8</v>
      </c>
      <c r="L1290" s="138"/>
      <c r="M1290" s="145"/>
      <c r="T1290" s="147"/>
      <c r="AT1290" s="141" t="s">
        <v>112</v>
      </c>
      <c r="AU1290" s="141" t="s">
        <v>69</v>
      </c>
      <c r="AV1290" s="139" t="s">
        <v>69</v>
      </c>
      <c r="AW1290" s="139" t="s">
        <v>25</v>
      </c>
      <c r="AX1290" s="139" t="s">
        <v>62</v>
      </c>
      <c r="AY1290" s="141" t="s">
        <v>103</v>
      </c>
    </row>
    <row r="1291" spans="2:51" s="247" customFormat="1">
      <c r="B1291" s="246"/>
      <c r="D1291" s="140" t="s">
        <v>112</v>
      </c>
      <c r="E1291" s="248" t="s">
        <v>1</v>
      </c>
      <c r="F1291" s="249" t="s">
        <v>451</v>
      </c>
      <c r="H1291" s="248" t="s">
        <v>1</v>
      </c>
      <c r="L1291" s="246"/>
      <c r="M1291" s="250"/>
      <c r="T1291" s="251"/>
      <c r="AT1291" s="248" t="s">
        <v>112</v>
      </c>
      <c r="AU1291" s="248" t="s">
        <v>69</v>
      </c>
      <c r="AV1291" s="247" t="s">
        <v>67</v>
      </c>
      <c r="AW1291" s="247" t="s">
        <v>25</v>
      </c>
      <c r="AX1291" s="247" t="s">
        <v>62</v>
      </c>
      <c r="AY1291" s="248" t="s">
        <v>103</v>
      </c>
    </row>
    <row r="1292" spans="2:51" s="247" customFormat="1">
      <c r="B1292" s="246"/>
      <c r="D1292" s="140" t="s">
        <v>112</v>
      </c>
      <c r="E1292" s="248" t="s">
        <v>1</v>
      </c>
      <c r="F1292" s="249" t="s">
        <v>579</v>
      </c>
      <c r="H1292" s="248" t="s">
        <v>1</v>
      </c>
      <c r="L1292" s="246"/>
      <c r="M1292" s="250"/>
      <c r="T1292" s="251"/>
      <c r="AT1292" s="248" t="s">
        <v>112</v>
      </c>
      <c r="AU1292" s="248" t="s">
        <v>69</v>
      </c>
      <c r="AV1292" s="247" t="s">
        <v>67</v>
      </c>
      <c r="AW1292" s="247" t="s">
        <v>25</v>
      </c>
      <c r="AX1292" s="247" t="s">
        <v>62</v>
      </c>
      <c r="AY1292" s="248" t="s">
        <v>103</v>
      </c>
    </row>
    <row r="1293" spans="2:51" s="139" customFormat="1">
      <c r="B1293" s="138"/>
      <c r="D1293" s="140" t="s">
        <v>112</v>
      </c>
      <c r="E1293" s="141" t="s">
        <v>1</v>
      </c>
      <c r="F1293" s="142" t="s">
        <v>580</v>
      </c>
      <c r="H1293" s="143">
        <v>0.5</v>
      </c>
      <c r="L1293" s="138"/>
      <c r="M1293" s="145"/>
      <c r="T1293" s="147"/>
      <c r="AT1293" s="141" t="s">
        <v>112</v>
      </c>
      <c r="AU1293" s="141" t="s">
        <v>69</v>
      </c>
      <c r="AV1293" s="139" t="s">
        <v>69</v>
      </c>
      <c r="AW1293" s="139" t="s">
        <v>25</v>
      </c>
      <c r="AX1293" s="139" t="s">
        <v>62</v>
      </c>
      <c r="AY1293" s="141" t="s">
        <v>103</v>
      </c>
    </row>
    <row r="1294" spans="2:51" s="247" customFormat="1">
      <c r="B1294" s="246"/>
      <c r="D1294" s="140" t="s">
        <v>112</v>
      </c>
      <c r="E1294" s="248" t="s">
        <v>1</v>
      </c>
      <c r="F1294" s="249" t="s">
        <v>459</v>
      </c>
      <c r="H1294" s="248" t="s">
        <v>1</v>
      </c>
      <c r="L1294" s="246"/>
      <c r="M1294" s="250"/>
      <c r="T1294" s="251"/>
      <c r="AT1294" s="248" t="s">
        <v>112</v>
      </c>
      <c r="AU1294" s="248" t="s">
        <v>69</v>
      </c>
      <c r="AV1294" s="247" t="s">
        <v>67</v>
      </c>
      <c r="AW1294" s="247" t="s">
        <v>25</v>
      </c>
      <c r="AX1294" s="247" t="s">
        <v>62</v>
      </c>
      <c r="AY1294" s="248" t="s">
        <v>103</v>
      </c>
    </row>
    <row r="1295" spans="2:51" s="247" customFormat="1">
      <c r="B1295" s="246"/>
      <c r="D1295" s="140" t="s">
        <v>112</v>
      </c>
      <c r="E1295" s="248" t="s">
        <v>1</v>
      </c>
      <c r="F1295" s="249" t="s">
        <v>581</v>
      </c>
      <c r="H1295" s="248" t="s">
        <v>1</v>
      </c>
      <c r="L1295" s="246"/>
      <c r="M1295" s="250"/>
      <c r="T1295" s="251"/>
      <c r="AT1295" s="248" t="s">
        <v>112</v>
      </c>
      <c r="AU1295" s="248" t="s">
        <v>69</v>
      </c>
      <c r="AV1295" s="247" t="s">
        <v>67</v>
      </c>
      <c r="AW1295" s="247" t="s">
        <v>25</v>
      </c>
      <c r="AX1295" s="247" t="s">
        <v>62</v>
      </c>
      <c r="AY1295" s="248" t="s">
        <v>103</v>
      </c>
    </row>
    <row r="1296" spans="2:51" s="139" customFormat="1">
      <c r="B1296" s="138"/>
      <c r="D1296" s="140" t="s">
        <v>112</v>
      </c>
      <c r="E1296" s="141" t="s">
        <v>1</v>
      </c>
      <c r="F1296" s="142" t="s">
        <v>582</v>
      </c>
      <c r="H1296" s="143">
        <v>1</v>
      </c>
      <c r="L1296" s="138"/>
      <c r="M1296" s="145"/>
      <c r="T1296" s="147"/>
      <c r="AT1296" s="141" t="s">
        <v>112</v>
      </c>
      <c r="AU1296" s="141" t="s">
        <v>69</v>
      </c>
      <c r="AV1296" s="139" t="s">
        <v>69</v>
      </c>
      <c r="AW1296" s="139" t="s">
        <v>25</v>
      </c>
      <c r="AX1296" s="139" t="s">
        <v>62</v>
      </c>
      <c r="AY1296" s="141" t="s">
        <v>103</v>
      </c>
    </row>
    <row r="1297" spans="2:65" s="247" customFormat="1">
      <c r="B1297" s="246"/>
      <c r="D1297" s="140" t="s">
        <v>112</v>
      </c>
      <c r="E1297" s="248" t="s">
        <v>1</v>
      </c>
      <c r="F1297" s="249" t="s">
        <v>464</v>
      </c>
      <c r="H1297" s="248" t="s">
        <v>1</v>
      </c>
      <c r="L1297" s="246"/>
      <c r="M1297" s="250"/>
      <c r="T1297" s="251"/>
      <c r="AT1297" s="248" t="s">
        <v>112</v>
      </c>
      <c r="AU1297" s="248" t="s">
        <v>69</v>
      </c>
      <c r="AV1297" s="247" t="s">
        <v>67</v>
      </c>
      <c r="AW1297" s="247" t="s">
        <v>25</v>
      </c>
      <c r="AX1297" s="247" t="s">
        <v>62</v>
      </c>
      <c r="AY1297" s="248" t="s">
        <v>103</v>
      </c>
    </row>
    <row r="1298" spans="2:65" s="247" customFormat="1">
      <c r="B1298" s="246"/>
      <c r="D1298" s="140" t="s">
        <v>112</v>
      </c>
      <c r="E1298" s="248" t="s">
        <v>1</v>
      </c>
      <c r="F1298" s="249" t="s">
        <v>579</v>
      </c>
      <c r="H1298" s="248" t="s">
        <v>1</v>
      </c>
      <c r="L1298" s="246"/>
      <c r="M1298" s="250"/>
      <c r="T1298" s="251"/>
      <c r="AT1298" s="248" t="s">
        <v>112</v>
      </c>
      <c r="AU1298" s="248" t="s">
        <v>69</v>
      </c>
      <c r="AV1298" s="247" t="s">
        <v>67</v>
      </c>
      <c r="AW1298" s="247" t="s">
        <v>25</v>
      </c>
      <c r="AX1298" s="247" t="s">
        <v>62</v>
      </c>
      <c r="AY1298" s="248" t="s">
        <v>103</v>
      </c>
    </row>
    <row r="1299" spans="2:65" s="139" customFormat="1">
      <c r="B1299" s="138"/>
      <c r="D1299" s="140" t="s">
        <v>112</v>
      </c>
      <c r="E1299" s="141" t="s">
        <v>1</v>
      </c>
      <c r="F1299" s="142" t="s">
        <v>580</v>
      </c>
      <c r="H1299" s="143">
        <v>0.5</v>
      </c>
      <c r="L1299" s="138"/>
      <c r="M1299" s="145"/>
      <c r="T1299" s="147"/>
      <c r="AT1299" s="141" t="s">
        <v>112</v>
      </c>
      <c r="AU1299" s="141" t="s">
        <v>69</v>
      </c>
      <c r="AV1299" s="139" t="s">
        <v>69</v>
      </c>
      <c r="AW1299" s="139" t="s">
        <v>25</v>
      </c>
      <c r="AX1299" s="139" t="s">
        <v>62</v>
      </c>
      <c r="AY1299" s="141" t="s">
        <v>103</v>
      </c>
    </row>
    <row r="1300" spans="2:65" s="253" customFormat="1">
      <c r="B1300" s="252"/>
      <c r="D1300" s="140" t="s">
        <v>112</v>
      </c>
      <c r="E1300" s="254" t="s">
        <v>1</v>
      </c>
      <c r="F1300" s="255" t="s">
        <v>439</v>
      </c>
      <c r="H1300" s="256">
        <v>141.30000000000001</v>
      </c>
      <c r="L1300" s="252"/>
      <c r="M1300" s="257"/>
      <c r="T1300" s="258"/>
      <c r="AT1300" s="254" t="s">
        <v>112</v>
      </c>
      <c r="AU1300" s="254" t="s">
        <v>69</v>
      </c>
      <c r="AV1300" s="253" t="s">
        <v>110</v>
      </c>
      <c r="AW1300" s="253" t="s">
        <v>25</v>
      </c>
      <c r="AX1300" s="253" t="s">
        <v>67</v>
      </c>
      <c r="AY1300" s="254" t="s">
        <v>103</v>
      </c>
    </row>
    <row r="1301" spans="2:65" s="222" customFormat="1" ht="22.9" customHeight="1">
      <c r="B1301" s="221"/>
      <c r="D1301" s="115" t="s">
        <v>61</v>
      </c>
      <c r="E1301" s="126" t="s">
        <v>271</v>
      </c>
      <c r="F1301" s="126" t="s">
        <v>272</v>
      </c>
      <c r="J1301" s="229">
        <f>BK1301</f>
        <v>0</v>
      </c>
      <c r="L1301" s="221"/>
      <c r="M1301" s="224"/>
      <c r="P1301" s="225">
        <f>SUM(P1302:P1377)</f>
        <v>115.98837</v>
      </c>
      <c r="R1301" s="225">
        <f>SUM(R1302:R1377)</f>
        <v>0</v>
      </c>
      <c r="T1301" s="226">
        <f>SUM(T1302:T1377)</f>
        <v>0</v>
      </c>
      <c r="AR1301" s="115" t="s">
        <v>67</v>
      </c>
      <c r="AT1301" s="227" t="s">
        <v>61</v>
      </c>
      <c r="AU1301" s="227" t="s">
        <v>67</v>
      </c>
      <c r="AY1301" s="115" t="s">
        <v>103</v>
      </c>
      <c r="BK1301" s="228">
        <f>SUM(BK1302:BK1377)</f>
        <v>0</v>
      </c>
    </row>
    <row r="1302" spans="2:65" s="186" customFormat="1" ht="16.5" customHeight="1">
      <c r="B1302" s="185"/>
      <c r="C1302" s="230" t="s">
        <v>767</v>
      </c>
      <c r="D1302" s="230" t="s">
        <v>105</v>
      </c>
      <c r="E1302" s="231" t="s">
        <v>768</v>
      </c>
      <c r="F1302" s="232" t="s">
        <v>769</v>
      </c>
      <c r="G1302" s="233" t="s">
        <v>276</v>
      </c>
      <c r="H1302" s="234">
        <v>49.566000000000003</v>
      </c>
      <c r="I1302" s="172"/>
      <c r="J1302" s="235">
        <f>ROUND(I1302*H1302,2)</f>
        <v>0</v>
      </c>
      <c r="K1302" s="232" t="s">
        <v>428</v>
      </c>
      <c r="L1302" s="185"/>
      <c r="M1302" s="236" t="s">
        <v>1</v>
      </c>
      <c r="N1302" s="237" t="s">
        <v>33</v>
      </c>
      <c r="O1302" s="238">
        <v>1.47</v>
      </c>
      <c r="P1302" s="238">
        <f>O1302*H1302</f>
        <v>72.862020000000001</v>
      </c>
      <c r="Q1302" s="238">
        <v>0</v>
      </c>
      <c r="R1302" s="238">
        <f>Q1302*H1302</f>
        <v>0</v>
      </c>
      <c r="S1302" s="238">
        <v>0</v>
      </c>
      <c r="T1302" s="239">
        <f>S1302*H1302</f>
        <v>0</v>
      </c>
      <c r="AR1302" s="240" t="s">
        <v>110</v>
      </c>
      <c r="AT1302" s="240" t="s">
        <v>105</v>
      </c>
      <c r="AU1302" s="240" t="s">
        <v>69</v>
      </c>
      <c r="AY1302" s="182" t="s">
        <v>103</v>
      </c>
      <c r="BE1302" s="241">
        <f>IF(N1302="základní",J1302,0)</f>
        <v>0</v>
      </c>
      <c r="BF1302" s="241">
        <f>IF(N1302="snížená",J1302,0)</f>
        <v>0</v>
      </c>
      <c r="BG1302" s="241">
        <f>IF(N1302="zákl. přenesená",J1302,0)</f>
        <v>0</v>
      </c>
      <c r="BH1302" s="241">
        <f>IF(N1302="sníž. přenesená",J1302,0)</f>
        <v>0</v>
      </c>
      <c r="BI1302" s="241">
        <f>IF(N1302="nulová",J1302,0)</f>
        <v>0</v>
      </c>
      <c r="BJ1302" s="182" t="s">
        <v>67</v>
      </c>
      <c r="BK1302" s="241">
        <f>ROUND(I1302*H1302,2)</f>
        <v>0</v>
      </c>
      <c r="BL1302" s="182" t="s">
        <v>110</v>
      </c>
      <c r="BM1302" s="240" t="s">
        <v>770</v>
      </c>
    </row>
    <row r="1303" spans="2:65" s="186" customFormat="1" ht="19.5">
      <c r="B1303" s="185"/>
      <c r="D1303" s="140" t="s">
        <v>430</v>
      </c>
      <c r="F1303" s="242" t="s">
        <v>771</v>
      </c>
      <c r="L1303" s="185"/>
      <c r="M1303" s="243"/>
      <c r="T1303" s="244"/>
      <c r="AT1303" s="182" t="s">
        <v>430</v>
      </c>
      <c r="AU1303" s="182" t="s">
        <v>69</v>
      </c>
    </row>
    <row r="1304" spans="2:65" s="186" customFormat="1" ht="68.25">
      <c r="B1304" s="185"/>
      <c r="D1304" s="140" t="s">
        <v>432</v>
      </c>
      <c r="F1304" s="245" t="s">
        <v>772</v>
      </c>
      <c r="L1304" s="185"/>
      <c r="M1304" s="243"/>
      <c r="T1304" s="244"/>
      <c r="AT1304" s="182" t="s">
        <v>432</v>
      </c>
      <c r="AU1304" s="182" t="s">
        <v>69</v>
      </c>
    </row>
    <row r="1305" spans="2:65" s="247" customFormat="1">
      <c r="B1305" s="246"/>
      <c r="D1305" s="140" t="s">
        <v>112</v>
      </c>
      <c r="E1305" s="248" t="s">
        <v>1</v>
      </c>
      <c r="F1305" s="249" t="s">
        <v>434</v>
      </c>
      <c r="H1305" s="248" t="s">
        <v>1</v>
      </c>
      <c r="L1305" s="246"/>
      <c r="M1305" s="250"/>
      <c r="T1305" s="251"/>
      <c r="AT1305" s="248" t="s">
        <v>112</v>
      </c>
      <c r="AU1305" s="248" t="s">
        <v>69</v>
      </c>
      <c r="AV1305" s="247" t="s">
        <v>67</v>
      </c>
      <c r="AW1305" s="247" t="s">
        <v>25</v>
      </c>
      <c r="AX1305" s="247" t="s">
        <v>62</v>
      </c>
      <c r="AY1305" s="248" t="s">
        <v>103</v>
      </c>
    </row>
    <row r="1306" spans="2:65" s="247" customFormat="1">
      <c r="B1306" s="246"/>
      <c r="D1306" s="140" t="s">
        <v>112</v>
      </c>
      <c r="E1306" s="248" t="s">
        <v>1</v>
      </c>
      <c r="F1306" s="249" t="s">
        <v>435</v>
      </c>
      <c r="H1306" s="248" t="s">
        <v>1</v>
      </c>
      <c r="L1306" s="246"/>
      <c r="M1306" s="250"/>
      <c r="T1306" s="251"/>
      <c r="AT1306" s="248" t="s">
        <v>112</v>
      </c>
      <c r="AU1306" s="248" t="s">
        <v>69</v>
      </c>
      <c r="AV1306" s="247" t="s">
        <v>67</v>
      </c>
      <c r="AW1306" s="247" t="s">
        <v>25</v>
      </c>
      <c r="AX1306" s="247" t="s">
        <v>62</v>
      </c>
      <c r="AY1306" s="248" t="s">
        <v>103</v>
      </c>
    </row>
    <row r="1307" spans="2:65" s="247" customFormat="1">
      <c r="B1307" s="246"/>
      <c r="D1307" s="140" t="s">
        <v>112</v>
      </c>
      <c r="E1307" s="248" t="s">
        <v>1</v>
      </c>
      <c r="F1307" s="249" t="s">
        <v>436</v>
      </c>
      <c r="H1307" s="248" t="s">
        <v>1</v>
      </c>
      <c r="L1307" s="246"/>
      <c r="M1307" s="250"/>
      <c r="T1307" s="251"/>
      <c r="AT1307" s="248" t="s">
        <v>112</v>
      </c>
      <c r="AU1307" s="248" t="s">
        <v>69</v>
      </c>
      <c r="AV1307" s="247" t="s">
        <v>67</v>
      </c>
      <c r="AW1307" s="247" t="s">
        <v>25</v>
      </c>
      <c r="AX1307" s="247" t="s">
        <v>62</v>
      </c>
      <c r="AY1307" s="248" t="s">
        <v>103</v>
      </c>
    </row>
    <row r="1308" spans="2:65" s="247" customFormat="1">
      <c r="B1308" s="246"/>
      <c r="D1308" s="140" t="s">
        <v>112</v>
      </c>
      <c r="E1308" s="248" t="s">
        <v>1</v>
      </c>
      <c r="F1308" s="249" t="s">
        <v>606</v>
      </c>
      <c r="H1308" s="248" t="s">
        <v>1</v>
      </c>
      <c r="L1308" s="246"/>
      <c r="M1308" s="250"/>
      <c r="T1308" s="251"/>
      <c r="AT1308" s="248" t="s">
        <v>112</v>
      </c>
      <c r="AU1308" s="248" t="s">
        <v>69</v>
      </c>
      <c r="AV1308" s="247" t="s">
        <v>67</v>
      </c>
      <c r="AW1308" s="247" t="s">
        <v>25</v>
      </c>
      <c r="AX1308" s="247" t="s">
        <v>62</v>
      </c>
      <c r="AY1308" s="248" t="s">
        <v>103</v>
      </c>
    </row>
    <row r="1309" spans="2:65" s="139" customFormat="1">
      <c r="B1309" s="138"/>
      <c r="D1309" s="140" t="s">
        <v>112</v>
      </c>
      <c r="E1309" s="141" t="s">
        <v>1</v>
      </c>
      <c r="F1309" s="142" t="s">
        <v>773</v>
      </c>
      <c r="H1309" s="143">
        <v>46.496000000000002</v>
      </c>
      <c r="L1309" s="138"/>
      <c r="M1309" s="145"/>
      <c r="T1309" s="147"/>
      <c r="AT1309" s="141" t="s">
        <v>112</v>
      </c>
      <c r="AU1309" s="141" t="s">
        <v>69</v>
      </c>
      <c r="AV1309" s="139" t="s">
        <v>69</v>
      </c>
      <c r="AW1309" s="139" t="s">
        <v>25</v>
      </c>
      <c r="AX1309" s="139" t="s">
        <v>62</v>
      </c>
      <c r="AY1309" s="141" t="s">
        <v>103</v>
      </c>
    </row>
    <row r="1310" spans="2:65" s="247" customFormat="1">
      <c r="B1310" s="246"/>
      <c r="D1310" s="140" t="s">
        <v>112</v>
      </c>
      <c r="E1310" s="248" t="s">
        <v>1</v>
      </c>
      <c r="F1310" s="249" t="s">
        <v>649</v>
      </c>
      <c r="H1310" s="248" t="s">
        <v>1</v>
      </c>
      <c r="L1310" s="246"/>
      <c r="M1310" s="250"/>
      <c r="T1310" s="251"/>
      <c r="AT1310" s="248" t="s">
        <v>112</v>
      </c>
      <c r="AU1310" s="248" t="s">
        <v>69</v>
      </c>
      <c r="AV1310" s="247" t="s">
        <v>67</v>
      </c>
      <c r="AW1310" s="247" t="s">
        <v>25</v>
      </c>
      <c r="AX1310" s="247" t="s">
        <v>62</v>
      </c>
      <c r="AY1310" s="248" t="s">
        <v>103</v>
      </c>
    </row>
    <row r="1311" spans="2:65" s="247" customFormat="1">
      <c r="B1311" s="246"/>
      <c r="D1311" s="140" t="s">
        <v>112</v>
      </c>
      <c r="E1311" s="248" t="s">
        <v>1</v>
      </c>
      <c r="F1311" s="249" t="s">
        <v>459</v>
      </c>
      <c r="H1311" s="248" t="s">
        <v>1</v>
      </c>
      <c r="L1311" s="246"/>
      <c r="M1311" s="250"/>
      <c r="T1311" s="251"/>
      <c r="AT1311" s="248" t="s">
        <v>112</v>
      </c>
      <c r="AU1311" s="248" t="s">
        <v>69</v>
      </c>
      <c r="AV1311" s="247" t="s">
        <v>67</v>
      </c>
      <c r="AW1311" s="247" t="s">
        <v>25</v>
      </c>
      <c r="AX1311" s="247" t="s">
        <v>62</v>
      </c>
      <c r="AY1311" s="248" t="s">
        <v>103</v>
      </c>
    </row>
    <row r="1312" spans="2:65" s="247" customFormat="1">
      <c r="B1312" s="246"/>
      <c r="D1312" s="140" t="s">
        <v>112</v>
      </c>
      <c r="E1312" s="248" t="s">
        <v>1</v>
      </c>
      <c r="F1312" s="249" t="s">
        <v>650</v>
      </c>
      <c r="H1312" s="248" t="s">
        <v>1</v>
      </c>
      <c r="L1312" s="246"/>
      <c r="M1312" s="250"/>
      <c r="T1312" s="251"/>
      <c r="AT1312" s="248" t="s">
        <v>112</v>
      </c>
      <c r="AU1312" s="248" t="s">
        <v>69</v>
      </c>
      <c r="AV1312" s="247" t="s">
        <v>67</v>
      </c>
      <c r="AW1312" s="247" t="s">
        <v>25</v>
      </c>
      <c r="AX1312" s="247" t="s">
        <v>62</v>
      </c>
      <c r="AY1312" s="248" t="s">
        <v>103</v>
      </c>
    </row>
    <row r="1313" spans="2:65" s="247" customFormat="1">
      <c r="B1313" s="246"/>
      <c r="D1313" s="140" t="s">
        <v>112</v>
      </c>
      <c r="E1313" s="248" t="s">
        <v>1</v>
      </c>
      <c r="F1313" s="249" t="s">
        <v>652</v>
      </c>
      <c r="H1313" s="248" t="s">
        <v>1</v>
      </c>
      <c r="L1313" s="246"/>
      <c r="M1313" s="250"/>
      <c r="T1313" s="251"/>
      <c r="AT1313" s="248" t="s">
        <v>112</v>
      </c>
      <c r="AU1313" s="248" t="s">
        <v>69</v>
      </c>
      <c r="AV1313" s="247" t="s">
        <v>67</v>
      </c>
      <c r="AW1313" s="247" t="s">
        <v>25</v>
      </c>
      <c r="AX1313" s="247" t="s">
        <v>62</v>
      </c>
      <c r="AY1313" s="248" t="s">
        <v>103</v>
      </c>
    </row>
    <row r="1314" spans="2:65" s="139" customFormat="1">
      <c r="B1314" s="138"/>
      <c r="D1314" s="140" t="s">
        <v>112</v>
      </c>
      <c r="E1314" s="141" t="s">
        <v>1</v>
      </c>
      <c r="F1314" s="142" t="s">
        <v>774</v>
      </c>
      <c r="H1314" s="143">
        <v>2.77</v>
      </c>
      <c r="L1314" s="138"/>
      <c r="M1314" s="145"/>
      <c r="T1314" s="147"/>
      <c r="AT1314" s="141" t="s">
        <v>112</v>
      </c>
      <c r="AU1314" s="141" t="s">
        <v>69</v>
      </c>
      <c r="AV1314" s="139" t="s">
        <v>69</v>
      </c>
      <c r="AW1314" s="139" t="s">
        <v>25</v>
      </c>
      <c r="AX1314" s="139" t="s">
        <v>62</v>
      </c>
      <c r="AY1314" s="141" t="s">
        <v>103</v>
      </c>
    </row>
    <row r="1315" spans="2:65" s="247" customFormat="1">
      <c r="B1315" s="246"/>
      <c r="D1315" s="140" t="s">
        <v>112</v>
      </c>
      <c r="E1315" s="248" t="s">
        <v>1</v>
      </c>
      <c r="F1315" s="249" t="s">
        <v>649</v>
      </c>
      <c r="H1315" s="248" t="s">
        <v>1</v>
      </c>
      <c r="L1315" s="246"/>
      <c r="M1315" s="250"/>
      <c r="T1315" s="251"/>
      <c r="AT1315" s="248" t="s">
        <v>112</v>
      </c>
      <c r="AU1315" s="248" t="s">
        <v>69</v>
      </c>
      <c r="AV1315" s="247" t="s">
        <v>67</v>
      </c>
      <c r="AW1315" s="247" t="s">
        <v>25</v>
      </c>
      <c r="AX1315" s="247" t="s">
        <v>62</v>
      </c>
      <c r="AY1315" s="248" t="s">
        <v>103</v>
      </c>
    </row>
    <row r="1316" spans="2:65" s="247" customFormat="1">
      <c r="B1316" s="246"/>
      <c r="D1316" s="140" t="s">
        <v>112</v>
      </c>
      <c r="E1316" s="248" t="s">
        <v>1</v>
      </c>
      <c r="F1316" s="249" t="s">
        <v>459</v>
      </c>
      <c r="H1316" s="248" t="s">
        <v>1</v>
      </c>
      <c r="L1316" s="246"/>
      <c r="M1316" s="250"/>
      <c r="T1316" s="251"/>
      <c r="AT1316" s="248" t="s">
        <v>112</v>
      </c>
      <c r="AU1316" s="248" t="s">
        <v>69</v>
      </c>
      <c r="AV1316" s="247" t="s">
        <v>67</v>
      </c>
      <c r="AW1316" s="247" t="s">
        <v>25</v>
      </c>
      <c r="AX1316" s="247" t="s">
        <v>62</v>
      </c>
      <c r="AY1316" s="248" t="s">
        <v>103</v>
      </c>
    </row>
    <row r="1317" spans="2:65" s="247" customFormat="1">
      <c r="B1317" s="246"/>
      <c r="D1317" s="140" t="s">
        <v>112</v>
      </c>
      <c r="E1317" s="248" t="s">
        <v>1</v>
      </c>
      <c r="F1317" s="249" t="s">
        <v>745</v>
      </c>
      <c r="H1317" s="248" t="s">
        <v>1</v>
      </c>
      <c r="L1317" s="246"/>
      <c r="M1317" s="250"/>
      <c r="T1317" s="251"/>
      <c r="AT1317" s="248" t="s">
        <v>112</v>
      </c>
      <c r="AU1317" s="248" t="s">
        <v>69</v>
      </c>
      <c r="AV1317" s="247" t="s">
        <v>67</v>
      </c>
      <c r="AW1317" s="247" t="s">
        <v>25</v>
      </c>
      <c r="AX1317" s="247" t="s">
        <v>62</v>
      </c>
      <c r="AY1317" s="248" t="s">
        <v>103</v>
      </c>
    </row>
    <row r="1318" spans="2:65" s="247" customFormat="1">
      <c r="B1318" s="246"/>
      <c r="D1318" s="140" t="s">
        <v>112</v>
      </c>
      <c r="E1318" s="248" t="s">
        <v>1</v>
      </c>
      <c r="F1318" s="249" t="s">
        <v>652</v>
      </c>
      <c r="H1318" s="248" t="s">
        <v>1</v>
      </c>
      <c r="L1318" s="246"/>
      <c r="M1318" s="250"/>
      <c r="T1318" s="251"/>
      <c r="AT1318" s="248" t="s">
        <v>112</v>
      </c>
      <c r="AU1318" s="248" t="s">
        <v>69</v>
      </c>
      <c r="AV1318" s="247" t="s">
        <v>67</v>
      </c>
      <c r="AW1318" s="247" t="s">
        <v>25</v>
      </c>
      <c r="AX1318" s="247" t="s">
        <v>62</v>
      </c>
      <c r="AY1318" s="248" t="s">
        <v>103</v>
      </c>
    </row>
    <row r="1319" spans="2:65" s="247" customFormat="1">
      <c r="B1319" s="246"/>
      <c r="D1319" s="140" t="s">
        <v>112</v>
      </c>
      <c r="E1319" s="248" t="s">
        <v>1</v>
      </c>
      <c r="F1319" s="249" t="s">
        <v>746</v>
      </c>
      <c r="H1319" s="248" t="s">
        <v>1</v>
      </c>
      <c r="L1319" s="246"/>
      <c r="M1319" s="250"/>
      <c r="T1319" s="251"/>
      <c r="AT1319" s="248" t="s">
        <v>112</v>
      </c>
      <c r="AU1319" s="248" t="s">
        <v>69</v>
      </c>
      <c r="AV1319" s="247" t="s">
        <v>67</v>
      </c>
      <c r="AW1319" s="247" t="s">
        <v>25</v>
      </c>
      <c r="AX1319" s="247" t="s">
        <v>62</v>
      </c>
      <c r="AY1319" s="248" t="s">
        <v>103</v>
      </c>
    </row>
    <row r="1320" spans="2:65" s="139" customFormat="1">
      <c r="B1320" s="138"/>
      <c r="D1320" s="140" t="s">
        <v>112</v>
      </c>
      <c r="E1320" s="141" t="s">
        <v>1</v>
      </c>
      <c r="F1320" s="142" t="s">
        <v>775</v>
      </c>
      <c r="H1320" s="143">
        <v>0.3</v>
      </c>
      <c r="L1320" s="138"/>
      <c r="M1320" s="145"/>
      <c r="T1320" s="147"/>
      <c r="AT1320" s="141" t="s">
        <v>112</v>
      </c>
      <c r="AU1320" s="141" t="s">
        <v>69</v>
      </c>
      <c r="AV1320" s="139" t="s">
        <v>69</v>
      </c>
      <c r="AW1320" s="139" t="s">
        <v>25</v>
      </c>
      <c r="AX1320" s="139" t="s">
        <v>62</v>
      </c>
      <c r="AY1320" s="141" t="s">
        <v>103</v>
      </c>
    </row>
    <row r="1321" spans="2:65" s="253" customFormat="1">
      <c r="B1321" s="252"/>
      <c r="D1321" s="140" t="s">
        <v>112</v>
      </c>
      <c r="E1321" s="254" t="s">
        <v>1</v>
      </c>
      <c r="F1321" s="255" t="s">
        <v>439</v>
      </c>
      <c r="H1321" s="256">
        <v>49.566000000000003</v>
      </c>
      <c r="L1321" s="252"/>
      <c r="M1321" s="257"/>
      <c r="T1321" s="258"/>
      <c r="AT1321" s="254" t="s">
        <v>112</v>
      </c>
      <c r="AU1321" s="254" t="s">
        <v>69</v>
      </c>
      <c r="AV1321" s="253" t="s">
        <v>110</v>
      </c>
      <c r="AW1321" s="253" t="s">
        <v>25</v>
      </c>
      <c r="AX1321" s="253" t="s">
        <v>67</v>
      </c>
      <c r="AY1321" s="254" t="s">
        <v>103</v>
      </c>
    </row>
    <row r="1322" spans="2:65" s="186" customFormat="1" ht="16.5" customHeight="1">
      <c r="B1322" s="185"/>
      <c r="C1322" s="230" t="s">
        <v>776</v>
      </c>
      <c r="D1322" s="230" t="s">
        <v>105</v>
      </c>
      <c r="E1322" s="231" t="s">
        <v>777</v>
      </c>
      <c r="F1322" s="232" t="s">
        <v>778</v>
      </c>
      <c r="G1322" s="233" t="s">
        <v>276</v>
      </c>
      <c r="H1322" s="234">
        <v>0.3</v>
      </c>
      <c r="I1322" s="172"/>
      <c r="J1322" s="235">
        <f>ROUND(I1322*H1322,2)</f>
        <v>0</v>
      </c>
      <c r="K1322" s="232" t="s">
        <v>428</v>
      </c>
      <c r="L1322" s="185"/>
      <c r="M1322" s="236" t="s">
        <v>1</v>
      </c>
      <c r="N1322" s="237" t="s">
        <v>33</v>
      </c>
      <c r="O1322" s="238">
        <v>3.2000000000000001E-2</v>
      </c>
      <c r="P1322" s="238">
        <f>O1322*H1322</f>
        <v>9.5999999999999992E-3</v>
      </c>
      <c r="Q1322" s="238">
        <v>0</v>
      </c>
      <c r="R1322" s="238">
        <f>Q1322*H1322</f>
        <v>0</v>
      </c>
      <c r="S1322" s="238">
        <v>0</v>
      </c>
      <c r="T1322" s="239">
        <f>S1322*H1322</f>
        <v>0</v>
      </c>
      <c r="AR1322" s="240" t="s">
        <v>110</v>
      </c>
      <c r="AT1322" s="240" t="s">
        <v>105</v>
      </c>
      <c r="AU1322" s="240" t="s">
        <v>69</v>
      </c>
      <c r="AY1322" s="182" t="s">
        <v>103</v>
      </c>
      <c r="BE1322" s="241">
        <f>IF(N1322="základní",J1322,0)</f>
        <v>0</v>
      </c>
      <c r="BF1322" s="241">
        <f>IF(N1322="snížená",J1322,0)</f>
        <v>0</v>
      </c>
      <c r="BG1322" s="241">
        <f>IF(N1322="zákl. přenesená",J1322,0)</f>
        <v>0</v>
      </c>
      <c r="BH1322" s="241">
        <f>IF(N1322="sníž. přenesená",J1322,0)</f>
        <v>0</v>
      </c>
      <c r="BI1322" s="241">
        <f>IF(N1322="nulová",J1322,0)</f>
        <v>0</v>
      </c>
      <c r="BJ1322" s="182" t="s">
        <v>67</v>
      </c>
      <c r="BK1322" s="241">
        <f>ROUND(I1322*H1322,2)</f>
        <v>0</v>
      </c>
      <c r="BL1322" s="182" t="s">
        <v>110</v>
      </c>
      <c r="BM1322" s="240" t="s">
        <v>779</v>
      </c>
    </row>
    <row r="1323" spans="2:65" s="186" customFormat="1">
      <c r="B1323" s="185"/>
      <c r="D1323" s="140" t="s">
        <v>430</v>
      </c>
      <c r="F1323" s="242" t="s">
        <v>780</v>
      </c>
      <c r="L1323" s="185"/>
      <c r="M1323" s="243"/>
      <c r="T1323" s="244"/>
      <c r="AT1323" s="182" t="s">
        <v>430</v>
      </c>
      <c r="AU1323" s="182" t="s">
        <v>69</v>
      </c>
    </row>
    <row r="1324" spans="2:65" s="186" customFormat="1" ht="48.75">
      <c r="B1324" s="185"/>
      <c r="D1324" s="140" t="s">
        <v>432</v>
      </c>
      <c r="F1324" s="245" t="s">
        <v>781</v>
      </c>
      <c r="L1324" s="185"/>
      <c r="M1324" s="243"/>
      <c r="T1324" s="244"/>
      <c r="AT1324" s="182" t="s">
        <v>432</v>
      </c>
      <c r="AU1324" s="182" t="s">
        <v>69</v>
      </c>
    </row>
    <row r="1325" spans="2:65" s="247" customFormat="1">
      <c r="B1325" s="246"/>
      <c r="D1325" s="140" t="s">
        <v>112</v>
      </c>
      <c r="E1325" s="248" t="s">
        <v>1</v>
      </c>
      <c r="F1325" s="249" t="s">
        <v>434</v>
      </c>
      <c r="H1325" s="248" t="s">
        <v>1</v>
      </c>
      <c r="L1325" s="246"/>
      <c r="M1325" s="250"/>
      <c r="T1325" s="251"/>
      <c r="AT1325" s="248" t="s">
        <v>112</v>
      </c>
      <c r="AU1325" s="248" t="s">
        <v>69</v>
      </c>
      <c r="AV1325" s="247" t="s">
        <v>67</v>
      </c>
      <c r="AW1325" s="247" t="s">
        <v>25</v>
      </c>
      <c r="AX1325" s="247" t="s">
        <v>62</v>
      </c>
      <c r="AY1325" s="248" t="s">
        <v>103</v>
      </c>
    </row>
    <row r="1326" spans="2:65" s="247" customFormat="1">
      <c r="B1326" s="246"/>
      <c r="D1326" s="140" t="s">
        <v>112</v>
      </c>
      <c r="E1326" s="248" t="s">
        <v>1</v>
      </c>
      <c r="F1326" s="249" t="s">
        <v>435</v>
      </c>
      <c r="H1326" s="248" t="s">
        <v>1</v>
      </c>
      <c r="L1326" s="246"/>
      <c r="M1326" s="250"/>
      <c r="T1326" s="251"/>
      <c r="AT1326" s="248" t="s">
        <v>112</v>
      </c>
      <c r="AU1326" s="248" t="s">
        <v>69</v>
      </c>
      <c r="AV1326" s="247" t="s">
        <v>67</v>
      </c>
      <c r="AW1326" s="247" t="s">
        <v>25</v>
      </c>
      <c r="AX1326" s="247" t="s">
        <v>62</v>
      </c>
      <c r="AY1326" s="248" t="s">
        <v>103</v>
      </c>
    </row>
    <row r="1327" spans="2:65" s="247" customFormat="1">
      <c r="B1327" s="246"/>
      <c r="D1327" s="140" t="s">
        <v>112</v>
      </c>
      <c r="E1327" s="248" t="s">
        <v>1</v>
      </c>
      <c r="F1327" s="249" t="s">
        <v>436</v>
      </c>
      <c r="H1327" s="248" t="s">
        <v>1</v>
      </c>
      <c r="L1327" s="246"/>
      <c r="M1327" s="250"/>
      <c r="T1327" s="251"/>
      <c r="AT1327" s="248" t="s">
        <v>112</v>
      </c>
      <c r="AU1327" s="248" t="s">
        <v>69</v>
      </c>
      <c r="AV1327" s="247" t="s">
        <v>67</v>
      </c>
      <c r="AW1327" s="247" t="s">
        <v>25</v>
      </c>
      <c r="AX1327" s="247" t="s">
        <v>62</v>
      </c>
      <c r="AY1327" s="248" t="s">
        <v>103</v>
      </c>
    </row>
    <row r="1328" spans="2:65" s="247" customFormat="1">
      <c r="B1328" s="246"/>
      <c r="D1328" s="140" t="s">
        <v>112</v>
      </c>
      <c r="E1328" s="248" t="s">
        <v>1</v>
      </c>
      <c r="F1328" s="249" t="s">
        <v>649</v>
      </c>
      <c r="H1328" s="248" t="s">
        <v>1</v>
      </c>
      <c r="L1328" s="246"/>
      <c r="M1328" s="250"/>
      <c r="T1328" s="251"/>
      <c r="AT1328" s="248" t="s">
        <v>112</v>
      </c>
      <c r="AU1328" s="248" t="s">
        <v>69</v>
      </c>
      <c r="AV1328" s="247" t="s">
        <v>67</v>
      </c>
      <c r="AW1328" s="247" t="s">
        <v>25</v>
      </c>
      <c r="AX1328" s="247" t="s">
        <v>62</v>
      </c>
      <c r="AY1328" s="248" t="s">
        <v>103</v>
      </c>
    </row>
    <row r="1329" spans="2:65" s="247" customFormat="1">
      <c r="B1329" s="246"/>
      <c r="D1329" s="140" t="s">
        <v>112</v>
      </c>
      <c r="E1329" s="248" t="s">
        <v>1</v>
      </c>
      <c r="F1329" s="249" t="s">
        <v>459</v>
      </c>
      <c r="H1329" s="248" t="s">
        <v>1</v>
      </c>
      <c r="L1329" s="246"/>
      <c r="M1329" s="250"/>
      <c r="T1329" s="251"/>
      <c r="AT1329" s="248" t="s">
        <v>112</v>
      </c>
      <c r="AU1329" s="248" t="s">
        <v>69</v>
      </c>
      <c r="AV1329" s="247" t="s">
        <v>67</v>
      </c>
      <c r="AW1329" s="247" t="s">
        <v>25</v>
      </c>
      <c r="AX1329" s="247" t="s">
        <v>62</v>
      </c>
      <c r="AY1329" s="248" t="s">
        <v>103</v>
      </c>
    </row>
    <row r="1330" spans="2:65" s="247" customFormat="1">
      <c r="B1330" s="246"/>
      <c r="D1330" s="140" t="s">
        <v>112</v>
      </c>
      <c r="E1330" s="248" t="s">
        <v>1</v>
      </c>
      <c r="F1330" s="249" t="s">
        <v>745</v>
      </c>
      <c r="H1330" s="248" t="s">
        <v>1</v>
      </c>
      <c r="L1330" s="246"/>
      <c r="M1330" s="250"/>
      <c r="T1330" s="251"/>
      <c r="AT1330" s="248" t="s">
        <v>112</v>
      </c>
      <c r="AU1330" s="248" t="s">
        <v>69</v>
      </c>
      <c r="AV1330" s="247" t="s">
        <v>67</v>
      </c>
      <c r="AW1330" s="247" t="s">
        <v>25</v>
      </c>
      <c r="AX1330" s="247" t="s">
        <v>62</v>
      </c>
      <c r="AY1330" s="248" t="s">
        <v>103</v>
      </c>
    </row>
    <row r="1331" spans="2:65" s="247" customFormat="1">
      <c r="B1331" s="246"/>
      <c r="D1331" s="140" t="s">
        <v>112</v>
      </c>
      <c r="E1331" s="248" t="s">
        <v>1</v>
      </c>
      <c r="F1331" s="249" t="s">
        <v>652</v>
      </c>
      <c r="H1331" s="248" t="s">
        <v>1</v>
      </c>
      <c r="L1331" s="246"/>
      <c r="M1331" s="250"/>
      <c r="T1331" s="251"/>
      <c r="AT1331" s="248" t="s">
        <v>112</v>
      </c>
      <c r="AU1331" s="248" t="s">
        <v>69</v>
      </c>
      <c r="AV1331" s="247" t="s">
        <v>67</v>
      </c>
      <c r="AW1331" s="247" t="s">
        <v>25</v>
      </c>
      <c r="AX1331" s="247" t="s">
        <v>62</v>
      </c>
      <c r="AY1331" s="248" t="s">
        <v>103</v>
      </c>
    </row>
    <row r="1332" spans="2:65" s="247" customFormat="1">
      <c r="B1332" s="246"/>
      <c r="D1332" s="140" t="s">
        <v>112</v>
      </c>
      <c r="E1332" s="248" t="s">
        <v>1</v>
      </c>
      <c r="F1332" s="249" t="s">
        <v>746</v>
      </c>
      <c r="H1332" s="248" t="s">
        <v>1</v>
      </c>
      <c r="L1332" s="246"/>
      <c r="M1332" s="250"/>
      <c r="T1332" s="251"/>
      <c r="AT1332" s="248" t="s">
        <v>112</v>
      </c>
      <c r="AU1332" s="248" t="s">
        <v>69</v>
      </c>
      <c r="AV1332" s="247" t="s">
        <v>67</v>
      </c>
      <c r="AW1332" s="247" t="s">
        <v>25</v>
      </c>
      <c r="AX1332" s="247" t="s">
        <v>62</v>
      </c>
      <c r="AY1332" s="248" t="s">
        <v>103</v>
      </c>
    </row>
    <row r="1333" spans="2:65" s="139" customFormat="1">
      <c r="B1333" s="138"/>
      <c r="D1333" s="140" t="s">
        <v>112</v>
      </c>
      <c r="E1333" s="141" t="s">
        <v>1</v>
      </c>
      <c r="F1333" s="142" t="s">
        <v>775</v>
      </c>
      <c r="H1333" s="143">
        <v>0.3</v>
      </c>
      <c r="L1333" s="138"/>
      <c r="M1333" s="145"/>
      <c r="T1333" s="147"/>
      <c r="AT1333" s="141" t="s">
        <v>112</v>
      </c>
      <c r="AU1333" s="141" t="s">
        <v>69</v>
      </c>
      <c r="AV1333" s="139" t="s">
        <v>69</v>
      </c>
      <c r="AW1333" s="139" t="s">
        <v>25</v>
      </c>
      <c r="AX1333" s="139" t="s">
        <v>62</v>
      </c>
      <c r="AY1333" s="141" t="s">
        <v>103</v>
      </c>
    </row>
    <row r="1334" spans="2:65" s="253" customFormat="1">
      <c r="B1334" s="252"/>
      <c r="D1334" s="140" t="s">
        <v>112</v>
      </c>
      <c r="E1334" s="254" t="s">
        <v>1</v>
      </c>
      <c r="F1334" s="255" t="s">
        <v>439</v>
      </c>
      <c r="H1334" s="256">
        <v>0.3</v>
      </c>
      <c r="L1334" s="252"/>
      <c r="M1334" s="257"/>
      <c r="T1334" s="258"/>
      <c r="AT1334" s="254" t="s">
        <v>112</v>
      </c>
      <c r="AU1334" s="254" t="s">
        <v>69</v>
      </c>
      <c r="AV1334" s="253" t="s">
        <v>110</v>
      </c>
      <c r="AW1334" s="253" t="s">
        <v>25</v>
      </c>
      <c r="AX1334" s="253" t="s">
        <v>67</v>
      </c>
      <c r="AY1334" s="254" t="s">
        <v>103</v>
      </c>
    </row>
    <row r="1335" spans="2:65" s="186" customFormat="1" ht="16.5" customHeight="1">
      <c r="B1335" s="185"/>
      <c r="C1335" s="230" t="s">
        <v>782</v>
      </c>
      <c r="D1335" s="230" t="s">
        <v>105</v>
      </c>
      <c r="E1335" s="231" t="s">
        <v>783</v>
      </c>
      <c r="F1335" s="232" t="s">
        <v>784</v>
      </c>
      <c r="G1335" s="233" t="s">
        <v>276</v>
      </c>
      <c r="H1335" s="234">
        <v>3</v>
      </c>
      <c r="I1335" s="172"/>
      <c r="J1335" s="235">
        <f>ROUND(I1335*H1335,2)</f>
        <v>0</v>
      </c>
      <c r="K1335" s="232" t="s">
        <v>428</v>
      </c>
      <c r="L1335" s="185"/>
      <c r="M1335" s="236" t="s">
        <v>1</v>
      </c>
      <c r="N1335" s="237" t="s">
        <v>33</v>
      </c>
      <c r="O1335" s="238">
        <v>3.0000000000000001E-3</v>
      </c>
      <c r="P1335" s="238">
        <f>O1335*H1335</f>
        <v>9.0000000000000011E-3</v>
      </c>
      <c r="Q1335" s="238">
        <v>0</v>
      </c>
      <c r="R1335" s="238">
        <f>Q1335*H1335</f>
        <v>0</v>
      </c>
      <c r="S1335" s="238">
        <v>0</v>
      </c>
      <c r="T1335" s="239">
        <f>S1335*H1335</f>
        <v>0</v>
      </c>
      <c r="AR1335" s="240" t="s">
        <v>110</v>
      </c>
      <c r="AT1335" s="240" t="s">
        <v>105</v>
      </c>
      <c r="AU1335" s="240" t="s">
        <v>69</v>
      </c>
      <c r="AY1335" s="182" t="s">
        <v>103</v>
      </c>
      <c r="BE1335" s="241">
        <f>IF(N1335="základní",J1335,0)</f>
        <v>0</v>
      </c>
      <c r="BF1335" s="241">
        <f>IF(N1335="snížená",J1335,0)</f>
        <v>0</v>
      </c>
      <c r="BG1335" s="241">
        <f>IF(N1335="zákl. přenesená",J1335,0)</f>
        <v>0</v>
      </c>
      <c r="BH1335" s="241">
        <f>IF(N1335="sníž. přenesená",J1335,0)</f>
        <v>0</v>
      </c>
      <c r="BI1335" s="241">
        <f>IF(N1335="nulová",J1335,0)</f>
        <v>0</v>
      </c>
      <c r="BJ1335" s="182" t="s">
        <v>67</v>
      </c>
      <c r="BK1335" s="241">
        <f>ROUND(I1335*H1335,2)</f>
        <v>0</v>
      </c>
      <c r="BL1335" s="182" t="s">
        <v>110</v>
      </c>
      <c r="BM1335" s="240" t="s">
        <v>785</v>
      </c>
    </row>
    <row r="1336" spans="2:65" s="186" customFormat="1">
      <c r="B1336" s="185"/>
      <c r="D1336" s="140" t="s">
        <v>430</v>
      </c>
      <c r="F1336" s="242" t="s">
        <v>786</v>
      </c>
      <c r="L1336" s="185"/>
      <c r="M1336" s="243"/>
      <c r="T1336" s="244"/>
      <c r="AT1336" s="182" t="s">
        <v>430</v>
      </c>
      <c r="AU1336" s="182" t="s">
        <v>69</v>
      </c>
    </row>
    <row r="1337" spans="2:65" s="186" customFormat="1" ht="48.75">
      <c r="B1337" s="185"/>
      <c r="D1337" s="140" t="s">
        <v>432</v>
      </c>
      <c r="F1337" s="245" t="s">
        <v>781</v>
      </c>
      <c r="L1337" s="185"/>
      <c r="M1337" s="243"/>
      <c r="T1337" s="244"/>
      <c r="AT1337" s="182" t="s">
        <v>432</v>
      </c>
      <c r="AU1337" s="182" t="s">
        <v>69</v>
      </c>
    </row>
    <row r="1338" spans="2:65" s="247" customFormat="1">
      <c r="B1338" s="246"/>
      <c r="D1338" s="140" t="s">
        <v>112</v>
      </c>
      <c r="E1338" s="248" t="s">
        <v>1</v>
      </c>
      <c r="F1338" s="249" t="s">
        <v>434</v>
      </c>
      <c r="H1338" s="248" t="s">
        <v>1</v>
      </c>
      <c r="L1338" s="246"/>
      <c r="M1338" s="250"/>
      <c r="T1338" s="251"/>
      <c r="AT1338" s="248" t="s">
        <v>112</v>
      </c>
      <c r="AU1338" s="248" t="s">
        <v>69</v>
      </c>
      <c r="AV1338" s="247" t="s">
        <v>67</v>
      </c>
      <c r="AW1338" s="247" t="s">
        <v>25</v>
      </c>
      <c r="AX1338" s="247" t="s">
        <v>62</v>
      </c>
      <c r="AY1338" s="248" t="s">
        <v>103</v>
      </c>
    </row>
    <row r="1339" spans="2:65" s="247" customFormat="1">
      <c r="B1339" s="246"/>
      <c r="D1339" s="140" t="s">
        <v>112</v>
      </c>
      <c r="E1339" s="248" t="s">
        <v>1</v>
      </c>
      <c r="F1339" s="249" t="s">
        <v>435</v>
      </c>
      <c r="H1339" s="248" t="s">
        <v>1</v>
      </c>
      <c r="L1339" s="246"/>
      <c r="M1339" s="250"/>
      <c r="T1339" s="251"/>
      <c r="AT1339" s="248" t="s">
        <v>112</v>
      </c>
      <c r="AU1339" s="248" t="s">
        <v>69</v>
      </c>
      <c r="AV1339" s="247" t="s">
        <v>67</v>
      </c>
      <c r="AW1339" s="247" t="s">
        <v>25</v>
      </c>
      <c r="AX1339" s="247" t="s">
        <v>62</v>
      </c>
      <c r="AY1339" s="248" t="s">
        <v>103</v>
      </c>
    </row>
    <row r="1340" spans="2:65" s="247" customFormat="1">
      <c r="B1340" s="246"/>
      <c r="D1340" s="140" t="s">
        <v>112</v>
      </c>
      <c r="E1340" s="248" t="s">
        <v>1</v>
      </c>
      <c r="F1340" s="249" t="s">
        <v>436</v>
      </c>
      <c r="H1340" s="248" t="s">
        <v>1</v>
      </c>
      <c r="L1340" s="246"/>
      <c r="M1340" s="250"/>
      <c r="T1340" s="251"/>
      <c r="AT1340" s="248" t="s">
        <v>112</v>
      </c>
      <c r="AU1340" s="248" t="s">
        <v>69</v>
      </c>
      <c r="AV1340" s="247" t="s">
        <v>67</v>
      </c>
      <c r="AW1340" s="247" t="s">
        <v>25</v>
      </c>
      <c r="AX1340" s="247" t="s">
        <v>62</v>
      </c>
      <c r="AY1340" s="248" t="s">
        <v>103</v>
      </c>
    </row>
    <row r="1341" spans="2:65" s="247" customFormat="1">
      <c r="B1341" s="246"/>
      <c r="D1341" s="140" t="s">
        <v>112</v>
      </c>
      <c r="E1341" s="248" t="s">
        <v>1</v>
      </c>
      <c r="F1341" s="249" t="s">
        <v>649</v>
      </c>
      <c r="H1341" s="248" t="s">
        <v>1</v>
      </c>
      <c r="L1341" s="246"/>
      <c r="M1341" s="250"/>
      <c r="T1341" s="251"/>
      <c r="AT1341" s="248" t="s">
        <v>112</v>
      </c>
      <c r="AU1341" s="248" t="s">
        <v>69</v>
      </c>
      <c r="AV1341" s="247" t="s">
        <v>67</v>
      </c>
      <c r="AW1341" s="247" t="s">
        <v>25</v>
      </c>
      <c r="AX1341" s="247" t="s">
        <v>62</v>
      </c>
      <c r="AY1341" s="248" t="s">
        <v>103</v>
      </c>
    </row>
    <row r="1342" spans="2:65" s="247" customFormat="1">
      <c r="B1342" s="246"/>
      <c r="D1342" s="140" t="s">
        <v>112</v>
      </c>
      <c r="E1342" s="248" t="s">
        <v>1</v>
      </c>
      <c r="F1342" s="249" t="s">
        <v>459</v>
      </c>
      <c r="H1342" s="248" t="s">
        <v>1</v>
      </c>
      <c r="L1342" s="246"/>
      <c r="M1342" s="250"/>
      <c r="T1342" s="251"/>
      <c r="AT1342" s="248" t="s">
        <v>112</v>
      </c>
      <c r="AU1342" s="248" t="s">
        <v>69</v>
      </c>
      <c r="AV1342" s="247" t="s">
        <v>67</v>
      </c>
      <c r="AW1342" s="247" t="s">
        <v>25</v>
      </c>
      <c r="AX1342" s="247" t="s">
        <v>62</v>
      </c>
      <c r="AY1342" s="248" t="s">
        <v>103</v>
      </c>
    </row>
    <row r="1343" spans="2:65" s="247" customFormat="1">
      <c r="B1343" s="246"/>
      <c r="D1343" s="140" t="s">
        <v>112</v>
      </c>
      <c r="E1343" s="248" t="s">
        <v>1</v>
      </c>
      <c r="F1343" s="249" t="s">
        <v>745</v>
      </c>
      <c r="H1343" s="248" t="s">
        <v>1</v>
      </c>
      <c r="L1343" s="246"/>
      <c r="M1343" s="250"/>
      <c r="T1343" s="251"/>
      <c r="AT1343" s="248" t="s">
        <v>112</v>
      </c>
      <c r="AU1343" s="248" t="s">
        <v>69</v>
      </c>
      <c r="AV1343" s="247" t="s">
        <v>67</v>
      </c>
      <c r="AW1343" s="247" t="s">
        <v>25</v>
      </c>
      <c r="AX1343" s="247" t="s">
        <v>62</v>
      </c>
      <c r="AY1343" s="248" t="s">
        <v>103</v>
      </c>
    </row>
    <row r="1344" spans="2:65" s="247" customFormat="1">
      <c r="B1344" s="246"/>
      <c r="D1344" s="140" t="s">
        <v>112</v>
      </c>
      <c r="E1344" s="248" t="s">
        <v>1</v>
      </c>
      <c r="F1344" s="249" t="s">
        <v>652</v>
      </c>
      <c r="H1344" s="248" t="s">
        <v>1</v>
      </c>
      <c r="L1344" s="246"/>
      <c r="M1344" s="250"/>
      <c r="T1344" s="251"/>
      <c r="AT1344" s="248" t="s">
        <v>112</v>
      </c>
      <c r="AU1344" s="248" t="s">
        <v>69</v>
      </c>
      <c r="AV1344" s="247" t="s">
        <v>67</v>
      </c>
      <c r="AW1344" s="247" t="s">
        <v>25</v>
      </c>
      <c r="AX1344" s="247" t="s">
        <v>62</v>
      </c>
      <c r="AY1344" s="248" t="s">
        <v>103</v>
      </c>
    </row>
    <row r="1345" spans="2:65" s="247" customFormat="1">
      <c r="B1345" s="246"/>
      <c r="D1345" s="140" t="s">
        <v>112</v>
      </c>
      <c r="E1345" s="248" t="s">
        <v>1</v>
      </c>
      <c r="F1345" s="249" t="s">
        <v>746</v>
      </c>
      <c r="H1345" s="248" t="s">
        <v>1</v>
      </c>
      <c r="L1345" s="246"/>
      <c r="M1345" s="250"/>
      <c r="T1345" s="251"/>
      <c r="AT1345" s="248" t="s">
        <v>112</v>
      </c>
      <c r="AU1345" s="248" t="s">
        <v>69</v>
      </c>
      <c r="AV1345" s="247" t="s">
        <v>67</v>
      </c>
      <c r="AW1345" s="247" t="s">
        <v>25</v>
      </c>
      <c r="AX1345" s="247" t="s">
        <v>62</v>
      </c>
      <c r="AY1345" s="248" t="s">
        <v>103</v>
      </c>
    </row>
    <row r="1346" spans="2:65" s="139" customFormat="1">
      <c r="B1346" s="138"/>
      <c r="D1346" s="140" t="s">
        <v>112</v>
      </c>
      <c r="E1346" s="141" t="s">
        <v>1</v>
      </c>
      <c r="F1346" s="142" t="s">
        <v>775</v>
      </c>
      <c r="H1346" s="143">
        <v>0.3</v>
      </c>
      <c r="L1346" s="138"/>
      <c r="M1346" s="145"/>
      <c r="T1346" s="147"/>
      <c r="AT1346" s="141" t="s">
        <v>112</v>
      </c>
      <c r="AU1346" s="141" t="s">
        <v>69</v>
      </c>
      <c r="AV1346" s="139" t="s">
        <v>69</v>
      </c>
      <c r="AW1346" s="139" t="s">
        <v>25</v>
      </c>
      <c r="AX1346" s="139" t="s">
        <v>62</v>
      </c>
      <c r="AY1346" s="141" t="s">
        <v>103</v>
      </c>
    </row>
    <row r="1347" spans="2:65" s="253" customFormat="1">
      <c r="B1347" s="252"/>
      <c r="D1347" s="140" t="s">
        <v>112</v>
      </c>
      <c r="E1347" s="254" t="s">
        <v>1</v>
      </c>
      <c r="F1347" s="255" t="s">
        <v>439</v>
      </c>
      <c r="H1347" s="256">
        <v>0.3</v>
      </c>
      <c r="L1347" s="252"/>
      <c r="M1347" s="257"/>
      <c r="T1347" s="258"/>
      <c r="AT1347" s="254" t="s">
        <v>112</v>
      </c>
      <c r="AU1347" s="254" t="s">
        <v>69</v>
      </c>
      <c r="AV1347" s="253" t="s">
        <v>110</v>
      </c>
      <c r="AW1347" s="253" t="s">
        <v>25</v>
      </c>
      <c r="AX1347" s="253" t="s">
        <v>67</v>
      </c>
      <c r="AY1347" s="254" t="s">
        <v>103</v>
      </c>
    </row>
    <row r="1348" spans="2:65" s="139" customFormat="1">
      <c r="B1348" s="138"/>
      <c r="D1348" s="140" t="s">
        <v>112</v>
      </c>
      <c r="F1348" s="142" t="s">
        <v>787</v>
      </c>
      <c r="H1348" s="143">
        <v>3</v>
      </c>
      <c r="L1348" s="138"/>
      <c r="M1348" s="145"/>
      <c r="T1348" s="147"/>
      <c r="AT1348" s="141" t="s">
        <v>112</v>
      </c>
      <c r="AU1348" s="141" t="s">
        <v>69</v>
      </c>
      <c r="AV1348" s="139" t="s">
        <v>69</v>
      </c>
      <c r="AW1348" s="139" t="s">
        <v>4</v>
      </c>
      <c r="AX1348" s="139" t="s">
        <v>67</v>
      </c>
      <c r="AY1348" s="141" t="s">
        <v>103</v>
      </c>
    </row>
    <row r="1349" spans="2:65" s="186" customFormat="1" ht="16.5" customHeight="1">
      <c r="B1349" s="185"/>
      <c r="C1349" s="230" t="s">
        <v>788</v>
      </c>
      <c r="D1349" s="230" t="s">
        <v>105</v>
      </c>
      <c r="E1349" s="231" t="s">
        <v>789</v>
      </c>
      <c r="F1349" s="232" t="s">
        <v>790</v>
      </c>
      <c r="G1349" s="233" t="s">
        <v>276</v>
      </c>
      <c r="H1349" s="234">
        <v>49.265999999999998</v>
      </c>
      <c r="I1349" s="172"/>
      <c r="J1349" s="235">
        <f>ROUND(I1349*H1349,2)</f>
        <v>0</v>
      </c>
      <c r="K1349" s="232" t="s">
        <v>428</v>
      </c>
      <c r="L1349" s="185"/>
      <c r="M1349" s="236" t="s">
        <v>1</v>
      </c>
      <c r="N1349" s="237" t="s">
        <v>33</v>
      </c>
      <c r="O1349" s="238">
        <v>0.83499999999999996</v>
      </c>
      <c r="P1349" s="238">
        <f>O1349*H1349</f>
        <v>41.13711</v>
      </c>
      <c r="Q1349" s="238">
        <v>0</v>
      </c>
      <c r="R1349" s="238">
        <f>Q1349*H1349</f>
        <v>0</v>
      </c>
      <c r="S1349" s="238">
        <v>0</v>
      </c>
      <c r="T1349" s="239">
        <f>S1349*H1349</f>
        <v>0</v>
      </c>
      <c r="AR1349" s="240" t="s">
        <v>110</v>
      </c>
      <c r="AT1349" s="240" t="s">
        <v>105</v>
      </c>
      <c r="AU1349" s="240" t="s">
        <v>69</v>
      </c>
      <c r="AY1349" s="182" t="s">
        <v>103</v>
      </c>
      <c r="BE1349" s="241">
        <f>IF(N1349="základní",J1349,0)</f>
        <v>0</v>
      </c>
      <c r="BF1349" s="241">
        <f>IF(N1349="snížená",J1349,0)</f>
        <v>0</v>
      </c>
      <c r="BG1349" s="241">
        <f>IF(N1349="zákl. přenesená",J1349,0)</f>
        <v>0</v>
      </c>
      <c r="BH1349" s="241">
        <f>IF(N1349="sníž. přenesená",J1349,0)</f>
        <v>0</v>
      </c>
      <c r="BI1349" s="241">
        <f>IF(N1349="nulová",J1349,0)</f>
        <v>0</v>
      </c>
      <c r="BJ1349" s="182" t="s">
        <v>67</v>
      </c>
      <c r="BK1349" s="241">
        <f>ROUND(I1349*H1349,2)</f>
        <v>0</v>
      </c>
      <c r="BL1349" s="182" t="s">
        <v>110</v>
      </c>
      <c r="BM1349" s="240" t="s">
        <v>791</v>
      </c>
    </row>
    <row r="1350" spans="2:65" s="186" customFormat="1">
      <c r="B1350" s="185"/>
      <c r="D1350" s="140" t="s">
        <v>430</v>
      </c>
      <c r="F1350" s="242" t="s">
        <v>792</v>
      </c>
      <c r="L1350" s="185"/>
      <c r="M1350" s="243"/>
      <c r="T1350" s="244"/>
      <c r="AT1350" s="182" t="s">
        <v>430</v>
      </c>
      <c r="AU1350" s="182" t="s">
        <v>69</v>
      </c>
    </row>
    <row r="1351" spans="2:65" s="186" customFormat="1" ht="39">
      <c r="B1351" s="185"/>
      <c r="D1351" s="140" t="s">
        <v>432</v>
      </c>
      <c r="F1351" s="245" t="s">
        <v>793</v>
      </c>
      <c r="L1351" s="185"/>
      <c r="M1351" s="243"/>
      <c r="T1351" s="244"/>
      <c r="AT1351" s="182" t="s">
        <v>432</v>
      </c>
      <c r="AU1351" s="182" t="s">
        <v>69</v>
      </c>
    </row>
    <row r="1352" spans="2:65" s="247" customFormat="1">
      <c r="B1352" s="246"/>
      <c r="D1352" s="140" t="s">
        <v>112</v>
      </c>
      <c r="E1352" s="248" t="s">
        <v>1</v>
      </c>
      <c r="F1352" s="249" t="s">
        <v>434</v>
      </c>
      <c r="H1352" s="248" t="s">
        <v>1</v>
      </c>
      <c r="L1352" s="246"/>
      <c r="M1352" s="250"/>
      <c r="T1352" s="251"/>
      <c r="AT1352" s="248" t="s">
        <v>112</v>
      </c>
      <c r="AU1352" s="248" t="s">
        <v>69</v>
      </c>
      <c r="AV1352" s="247" t="s">
        <v>67</v>
      </c>
      <c r="AW1352" s="247" t="s">
        <v>25</v>
      </c>
      <c r="AX1352" s="247" t="s">
        <v>62</v>
      </c>
      <c r="AY1352" s="248" t="s">
        <v>103</v>
      </c>
    </row>
    <row r="1353" spans="2:65" s="247" customFormat="1">
      <c r="B1353" s="246"/>
      <c r="D1353" s="140" t="s">
        <v>112</v>
      </c>
      <c r="E1353" s="248" t="s">
        <v>1</v>
      </c>
      <c r="F1353" s="249" t="s">
        <v>435</v>
      </c>
      <c r="H1353" s="248" t="s">
        <v>1</v>
      </c>
      <c r="L1353" s="246"/>
      <c r="M1353" s="250"/>
      <c r="T1353" s="251"/>
      <c r="AT1353" s="248" t="s">
        <v>112</v>
      </c>
      <c r="AU1353" s="248" t="s">
        <v>69</v>
      </c>
      <c r="AV1353" s="247" t="s">
        <v>67</v>
      </c>
      <c r="AW1353" s="247" t="s">
        <v>25</v>
      </c>
      <c r="AX1353" s="247" t="s">
        <v>62</v>
      </c>
      <c r="AY1353" s="248" t="s">
        <v>103</v>
      </c>
    </row>
    <row r="1354" spans="2:65" s="247" customFormat="1">
      <c r="B1354" s="246"/>
      <c r="D1354" s="140" t="s">
        <v>112</v>
      </c>
      <c r="E1354" s="248" t="s">
        <v>1</v>
      </c>
      <c r="F1354" s="249" t="s">
        <v>436</v>
      </c>
      <c r="H1354" s="248" t="s">
        <v>1</v>
      </c>
      <c r="L1354" s="246"/>
      <c r="M1354" s="250"/>
      <c r="T1354" s="251"/>
      <c r="AT1354" s="248" t="s">
        <v>112</v>
      </c>
      <c r="AU1354" s="248" t="s">
        <v>69</v>
      </c>
      <c r="AV1354" s="247" t="s">
        <v>67</v>
      </c>
      <c r="AW1354" s="247" t="s">
        <v>25</v>
      </c>
      <c r="AX1354" s="247" t="s">
        <v>62</v>
      </c>
      <c r="AY1354" s="248" t="s">
        <v>103</v>
      </c>
    </row>
    <row r="1355" spans="2:65" s="247" customFormat="1">
      <c r="B1355" s="246"/>
      <c r="D1355" s="140" t="s">
        <v>112</v>
      </c>
      <c r="E1355" s="248" t="s">
        <v>1</v>
      </c>
      <c r="F1355" s="249" t="s">
        <v>606</v>
      </c>
      <c r="H1355" s="248" t="s">
        <v>1</v>
      </c>
      <c r="L1355" s="246"/>
      <c r="M1355" s="250"/>
      <c r="T1355" s="251"/>
      <c r="AT1355" s="248" t="s">
        <v>112</v>
      </c>
      <c r="AU1355" s="248" t="s">
        <v>69</v>
      </c>
      <c r="AV1355" s="247" t="s">
        <v>67</v>
      </c>
      <c r="AW1355" s="247" t="s">
        <v>25</v>
      </c>
      <c r="AX1355" s="247" t="s">
        <v>62</v>
      </c>
      <c r="AY1355" s="248" t="s">
        <v>103</v>
      </c>
    </row>
    <row r="1356" spans="2:65" s="139" customFormat="1">
      <c r="B1356" s="138"/>
      <c r="D1356" s="140" t="s">
        <v>112</v>
      </c>
      <c r="E1356" s="141" t="s">
        <v>1</v>
      </c>
      <c r="F1356" s="142" t="s">
        <v>773</v>
      </c>
      <c r="H1356" s="143">
        <v>46.496000000000002</v>
      </c>
      <c r="L1356" s="138"/>
      <c r="M1356" s="145"/>
      <c r="T1356" s="147"/>
      <c r="AT1356" s="141" t="s">
        <v>112</v>
      </c>
      <c r="AU1356" s="141" t="s">
        <v>69</v>
      </c>
      <c r="AV1356" s="139" t="s">
        <v>69</v>
      </c>
      <c r="AW1356" s="139" t="s">
        <v>25</v>
      </c>
      <c r="AX1356" s="139" t="s">
        <v>62</v>
      </c>
      <c r="AY1356" s="141" t="s">
        <v>103</v>
      </c>
    </row>
    <row r="1357" spans="2:65" s="247" customFormat="1">
      <c r="B1357" s="246"/>
      <c r="D1357" s="140" t="s">
        <v>112</v>
      </c>
      <c r="E1357" s="248" t="s">
        <v>1</v>
      </c>
      <c r="F1357" s="249" t="s">
        <v>649</v>
      </c>
      <c r="H1357" s="248" t="s">
        <v>1</v>
      </c>
      <c r="L1357" s="246"/>
      <c r="M1357" s="250"/>
      <c r="T1357" s="251"/>
      <c r="AT1357" s="248" t="s">
        <v>112</v>
      </c>
      <c r="AU1357" s="248" t="s">
        <v>69</v>
      </c>
      <c r="AV1357" s="247" t="s">
        <v>67</v>
      </c>
      <c r="AW1357" s="247" t="s">
        <v>25</v>
      </c>
      <c r="AX1357" s="247" t="s">
        <v>62</v>
      </c>
      <c r="AY1357" s="248" t="s">
        <v>103</v>
      </c>
    </row>
    <row r="1358" spans="2:65" s="247" customFormat="1">
      <c r="B1358" s="246"/>
      <c r="D1358" s="140" t="s">
        <v>112</v>
      </c>
      <c r="E1358" s="248" t="s">
        <v>1</v>
      </c>
      <c r="F1358" s="249" t="s">
        <v>459</v>
      </c>
      <c r="H1358" s="248" t="s">
        <v>1</v>
      </c>
      <c r="L1358" s="246"/>
      <c r="M1358" s="250"/>
      <c r="T1358" s="251"/>
      <c r="AT1358" s="248" t="s">
        <v>112</v>
      </c>
      <c r="AU1358" s="248" t="s">
        <v>69</v>
      </c>
      <c r="AV1358" s="247" t="s">
        <v>67</v>
      </c>
      <c r="AW1358" s="247" t="s">
        <v>25</v>
      </c>
      <c r="AX1358" s="247" t="s">
        <v>62</v>
      </c>
      <c r="AY1358" s="248" t="s">
        <v>103</v>
      </c>
    </row>
    <row r="1359" spans="2:65" s="247" customFormat="1">
      <c r="B1359" s="246"/>
      <c r="D1359" s="140" t="s">
        <v>112</v>
      </c>
      <c r="E1359" s="248" t="s">
        <v>1</v>
      </c>
      <c r="F1359" s="249" t="s">
        <v>650</v>
      </c>
      <c r="H1359" s="248" t="s">
        <v>1</v>
      </c>
      <c r="L1359" s="246"/>
      <c r="M1359" s="250"/>
      <c r="T1359" s="251"/>
      <c r="AT1359" s="248" t="s">
        <v>112</v>
      </c>
      <c r="AU1359" s="248" t="s">
        <v>69</v>
      </c>
      <c r="AV1359" s="247" t="s">
        <v>67</v>
      </c>
      <c r="AW1359" s="247" t="s">
        <v>25</v>
      </c>
      <c r="AX1359" s="247" t="s">
        <v>62</v>
      </c>
      <c r="AY1359" s="248" t="s">
        <v>103</v>
      </c>
    </row>
    <row r="1360" spans="2:65" s="247" customFormat="1">
      <c r="B1360" s="246"/>
      <c r="D1360" s="140" t="s">
        <v>112</v>
      </c>
      <c r="E1360" s="248" t="s">
        <v>1</v>
      </c>
      <c r="F1360" s="249" t="s">
        <v>652</v>
      </c>
      <c r="H1360" s="248" t="s">
        <v>1</v>
      </c>
      <c r="L1360" s="246"/>
      <c r="M1360" s="250"/>
      <c r="T1360" s="251"/>
      <c r="AT1360" s="248" t="s">
        <v>112</v>
      </c>
      <c r="AU1360" s="248" t="s">
        <v>69</v>
      </c>
      <c r="AV1360" s="247" t="s">
        <v>67</v>
      </c>
      <c r="AW1360" s="247" t="s">
        <v>25</v>
      </c>
      <c r="AX1360" s="247" t="s">
        <v>62</v>
      </c>
      <c r="AY1360" s="248" t="s">
        <v>103</v>
      </c>
    </row>
    <row r="1361" spans="2:65" s="139" customFormat="1">
      <c r="B1361" s="138"/>
      <c r="D1361" s="140" t="s">
        <v>112</v>
      </c>
      <c r="E1361" s="141" t="s">
        <v>1</v>
      </c>
      <c r="F1361" s="142" t="s">
        <v>774</v>
      </c>
      <c r="H1361" s="143">
        <v>2.77</v>
      </c>
      <c r="L1361" s="138"/>
      <c r="M1361" s="145"/>
      <c r="T1361" s="147"/>
      <c r="AT1361" s="141" t="s">
        <v>112</v>
      </c>
      <c r="AU1361" s="141" t="s">
        <v>69</v>
      </c>
      <c r="AV1361" s="139" t="s">
        <v>69</v>
      </c>
      <c r="AW1361" s="139" t="s">
        <v>25</v>
      </c>
      <c r="AX1361" s="139" t="s">
        <v>62</v>
      </c>
      <c r="AY1361" s="141" t="s">
        <v>103</v>
      </c>
    </row>
    <row r="1362" spans="2:65" s="253" customFormat="1">
      <c r="B1362" s="252"/>
      <c r="D1362" s="140" t="s">
        <v>112</v>
      </c>
      <c r="E1362" s="254" t="s">
        <v>1</v>
      </c>
      <c r="F1362" s="255" t="s">
        <v>439</v>
      </c>
      <c r="H1362" s="256">
        <v>49.266000000000005</v>
      </c>
      <c r="L1362" s="252"/>
      <c r="M1362" s="257"/>
      <c r="T1362" s="258"/>
      <c r="AT1362" s="254" t="s">
        <v>112</v>
      </c>
      <c r="AU1362" s="254" t="s">
        <v>69</v>
      </c>
      <c r="AV1362" s="253" t="s">
        <v>110</v>
      </c>
      <c r="AW1362" s="253" t="s">
        <v>25</v>
      </c>
      <c r="AX1362" s="253" t="s">
        <v>67</v>
      </c>
      <c r="AY1362" s="254" t="s">
        <v>103</v>
      </c>
    </row>
    <row r="1363" spans="2:65" s="186" customFormat="1" ht="16.5" customHeight="1">
      <c r="B1363" s="185"/>
      <c r="C1363" s="230" t="s">
        <v>794</v>
      </c>
      <c r="D1363" s="230" t="s">
        <v>105</v>
      </c>
      <c r="E1363" s="231" t="s">
        <v>795</v>
      </c>
      <c r="F1363" s="232" t="s">
        <v>796</v>
      </c>
      <c r="G1363" s="233" t="s">
        <v>276</v>
      </c>
      <c r="H1363" s="234">
        <v>492.66</v>
      </c>
      <c r="I1363" s="172"/>
      <c r="J1363" s="235">
        <f>ROUND(I1363*H1363,2)</f>
        <v>0</v>
      </c>
      <c r="K1363" s="232" t="s">
        <v>428</v>
      </c>
      <c r="L1363" s="185"/>
      <c r="M1363" s="236" t="s">
        <v>1</v>
      </c>
      <c r="N1363" s="237" t="s">
        <v>33</v>
      </c>
      <c r="O1363" s="238">
        <v>4.0000000000000001E-3</v>
      </c>
      <c r="P1363" s="238">
        <f>O1363*H1363</f>
        <v>1.9706400000000002</v>
      </c>
      <c r="Q1363" s="238">
        <v>0</v>
      </c>
      <c r="R1363" s="238">
        <f>Q1363*H1363</f>
        <v>0</v>
      </c>
      <c r="S1363" s="238">
        <v>0</v>
      </c>
      <c r="T1363" s="239">
        <f>S1363*H1363</f>
        <v>0</v>
      </c>
      <c r="AR1363" s="240" t="s">
        <v>110</v>
      </c>
      <c r="AT1363" s="240" t="s">
        <v>105</v>
      </c>
      <c r="AU1363" s="240" t="s">
        <v>69</v>
      </c>
      <c r="AY1363" s="182" t="s">
        <v>103</v>
      </c>
      <c r="BE1363" s="241">
        <f>IF(N1363="základní",J1363,0)</f>
        <v>0</v>
      </c>
      <c r="BF1363" s="241">
        <f>IF(N1363="snížená",J1363,0)</f>
        <v>0</v>
      </c>
      <c r="BG1363" s="241">
        <f>IF(N1363="zákl. přenesená",J1363,0)</f>
        <v>0</v>
      </c>
      <c r="BH1363" s="241">
        <f>IF(N1363="sníž. přenesená",J1363,0)</f>
        <v>0</v>
      </c>
      <c r="BI1363" s="241">
        <f>IF(N1363="nulová",J1363,0)</f>
        <v>0</v>
      </c>
      <c r="BJ1363" s="182" t="s">
        <v>67</v>
      </c>
      <c r="BK1363" s="241">
        <f>ROUND(I1363*H1363,2)</f>
        <v>0</v>
      </c>
      <c r="BL1363" s="182" t="s">
        <v>110</v>
      </c>
      <c r="BM1363" s="240" t="s">
        <v>797</v>
      </c>
    </row>
    <row r="1364" spans="2:65" s="186" customFormat="1" ht="19.5">
      <c r="B1364" s="185"/>
      <c r="D1364" s="140" t="s">
        <v>430</v>
      </c>
      <c r="F1364" s="242" t="s">
        <v>798</v>
      </c>
      <c r="L1364" s="185"/>
      <c r="M1364" s="243"/>
      <c r="T1364" s="244"/>
      <c r="AT1364" s="182" t="s">
        <v>430</v>
      </c>
      <c r="AU1364" s="182" t="s">
        <v>69</v>
      </c>
    </row>
    <row r="1365" spans="2:65" s="186" customFormat="1" ht="39">
      <c r="B1365" s="185"/>
      <c r="D1365" s="140" t="s">
        <v>432</v>
      </c>
      <c r="F1365" s="245" t="s">
        <v>793</v>
      </c>
      <c r="L1365" s="185"/>
      <c r="M1365" s="243"/>
      <c r="T1365" s="244"/>
      <c r="AT1365" s="182" t="s">
        <v>432</v>
      </c>
      <c r="AU1365" s="182" t="s">
        <v>69</v>
      </c>
    </row>
    <row r="1366" spans="2:65" s="247" customFormat="1">
      <c r="B1366" s="246"/>
      <c r="D1366" s="140" t="s">
        <v>112</v>
      </c>
      <c r="E1366" s="248" t="s">
        <v>1</v>
      </c>
      <c r="F1366" s="249" t="s">
        <v>434</v>
      </c>
      <c r="H1366" s="248" t="s">
        <v>1</v>
      </c>
      <c r="L1366" s="246"/>
      <c r="M1366" s="250"/>
      <c r="T1366" s="251"/>
      <c r="AT1366" s="248" t="s">
        <v>112</v>
      </c>
      <c r="AU1366" s="248" t="s">
        <v>69</v>
      </c>
      <c r="AV1366" s="247" t="s">
        <v>67</v>
      </c>
      <c r="AW1366" s="247" t="s">
        <v>25</v>
      </c>
      <c r="AX1366" s="247" t="s">
        <v>62</v>
      </c>
      <c r="AY1366" s="248" t="s">
        <v>103</v>
      </c>
    </row>
    <row r="1367" spans="2:65" s="247" customFormat="1">
      <c r="B1367" s="246"/>
      <c r="D1367" s="140" t="s">
        <v>112</v>
      </c>
      <c r="E1367" s="248" t="s">
        <v>1</v>
      </c>
      <c r="F1367" s="249" t="s">
        <v>435</v>
      </c>
      <c r="H1367" s="248" t="s">
        <v>1</v>
      </c>
      <c r="L1367" s="246"/>
      <c r="M1367" s="250"/>
      <c r="T1367" s="251"/>
      <c r="AT1367" s="248" t="s">
        <v>112</v>
      </c>
      <c r="AU1367" s="248" t="s">
        <v>69</v>
      </c>
      <c r="AV1367" s="247" t="s">
        <v>67</v>
      </c>
      <c r="AW1367" s="247" t="s">
        <v>25</v>
      </c>
      <c r="AX1367" s="247" t="s">
        <v>62</v>
      </c>
      <c r="AY1367" s="248" t="s">
        <v>103</v>
      </c>
    </row>
    <row r="1368" spans="2:65" s="247" customFormat="1">
      <c r="B1368" s="246"/>
      <c r="D1368" s="140" t="s">
        <v>112</v>
      </c>
      <c r="E1368" s="248" t="s">
        <v>1</v>
      </c>
      <c r="F1368" s="249" t="s">
        <v>436</v>
      </c>
      <c r="H1368" s="248" t="s">
        <v>1</v>
      </c>
      <c r="L1368" s="246"/>
      <c r="M1368" s="250"/>
      <c r="T1368" s="251"/>
      <c r="AT1368" s="248" t="s">
        <v>112</v>
      </c>
      <c r="AU1368" s="248" t="s">
        <v>69</v>
      </c>
      <c r="AV1368" s="247" t="s">
        <v>67</v>
      </c>
      <c r="AW1368" s="247" t="s">
        <v>25</v>
      </c>
      <c r="AX1368" s="247" t="s">
        <v>62</v>
      </c>
      <c r="AY1368" s="248" t="s">
        <v>103</v>
      </c>
    </row>
    <row r="1369" spans="2:65" s="247" customFormat="1">
      <c r="B1369" s="246"/>
      <c r="D1369" s="140" t="s">
        <v>112</v>
      </c>
      <c r="E1369" s="248" t="s">
        <v>1</v>
      </c>
      <c r="F1369" s="249" t="s">
        <v>606</v>
      </c>
      <c r="H1369" s="248" t="s">
        <v>1</v>
      </c>
      <c r="L1369" s="246"/>
      <c r="M1369" s="250"/>
      <c r="T1369" s="251"/>
      <c r="AT1369" s="248" t="s">
        <v>112</v>
      </c>
      <c r="AU1369" s="248" t="s">
        <v>69</v>
      </c>
      <c r="AV1369" s="247" t="s">
        <v>67</v>
      </c>
      <c r="AW1369" s="247" t="s">
        <v>25</v>
      </c>
      <c r="AX1369" s="247" t="s">
        <v>62</v>
      </c>
      <c r="AY1369" s="248" t="s">
        <v>103</v>
      </c>
    </row>
    <row r="1370" spans="2:65" s="139" customFormat="1">
      <c r="B1370" s="138"/>
      <c r="D1370" s="140" t="s">
        <v>112</v>
      </c>
      <c r="E1370" s="141" t="s">
        <v>1</v>
      </c>
      <c r="F1370" s="142" t="s">
        <v>773</v>
      </c>
      <c r="H1370" s="143">
        <v>46.496000000000002</v>
      </c>
      <c r="L1370" s="138"/>
      <c r="M1370" s="145"/>
      <c r="T1370" s="147"/>
      <c r="AT1370" s="141" t="s">
        <v>112</v>
      </c>
      <c r="AU1370" s="141" t="s">
        <v>69</v>
      </c>
      <c r="AV1370" s="139" t="s">
        <v>69</v>
      </c>
      <c r="AW1370" s="139" t="s">
        <v>25</v>
      </c>
      <c r="AX1370" s="139" t="s">
        <v>62</v>
      </c>
      <c r="AY1370" s="141" t="s">
        <v>103</v>
      </c>
    </row>
    <row r="1371" spans="2:65" s="247" customFormat="1">
      <c r="B1371" s="246"/>
      <c r="D1371" s="140" t="s">
        <v>112</v>
      </c>
      <c r="E1371" s="248" t="s">
        <v>1</v>
      </c>
      <c r="F1371" s="249" t="s">
        <v>649</v>
      </c>
      <c r="H1371" s="248" t="s">
        <v>1</v>
      </c>
      <c r="L1371" s="246"/>
      <c r="M1371" s="250"/>
      <c r="T1371" s="251"/>
      <c r="AT1371" s="248" t="s">
        <v>112</v>
      </c>
      <c r="AU1371" s="248" t="s">
        <v>69</v>
      </c>
      <c r="AV1371" s="247" t="s">
        <v>67</v>
      </c>
      <c r="AW1371" s="247" t="s">
        <v>25</v>
      </c>
      <c r="AX1371" s="247" t="s">
        <v>62</v>
      </c>
      <c r="AY1371" s="248" t="s">
        <v>103</v>
      </c>
    </row>
    <row r="1372" spans="2:65" s="247" customFormat="1">
      <c r="B1372" s="246"/>
      <c r="D1372" s="140" t="s">
        <v>112</v>
      </c>
      <c r="E1372" s="248" t="s">
        <v>1</v>
      </c>
      <c r="F1372" s="249" t="s">
        <v>459</v>
      </c>
      <c r="H1372" s="248" t="s">
        <v>1</v>
      </c>
      <c r="L1372" s="246"/>
      <c r="M1372" s="250"/>
      <c r="T1372" s="251"/>
      <c r="AT1372" s="248" t="s">
        <v>112</v>
      </c>
      <c r="AU1372" s="248" t="s">
        <v>69</v>
      </c>
      <c r="AV1372" s="247" t="s">
        <v>67</v>
      </c>
      <c r="AW1372" s="247" t="s">
        <v>25</v>
      </c>
      <c r="AX1372" s="247" t="s">
        <v>62</v>
      </c>
      <c r="AY1372" s="248" t="s">
        <v>103</v>
      </c>
    </row>
    <row r="1373" spans="2:65" s="247" customFormat="1">
      <c r="B1373" s="246"/>
      <c r="D1373" s="140" t="s">
        <v>112</v>
      </c>
      <c r="E1373" s="248" t="s">
        <v>1</v>
      </c>
      <c r="F1373" s="249" t="s">
        <v>650</v>
      </c>
      <c r="H1373" s="248" t="s">
        <v>1</v>
      </c>
      <c r="L1373" s="246"/>
      <c r="M1373" s="250"/>
      <c r="T1373" s="251"/>
      <c r="AT1373" s="248" t="s">
        <v>112</v>
      </c>
      <c r="AU1373" s="248" t="s">
        <v>69</v>
      </c>
      <c r="AV1373" s="247" t="s">
        <v>67</v>
      </c>
      <c r="AW1373" s="247" t="s">
        <v>25</v>
      </c>
      <c r="AX1373" s="247" t="s">
        <v>62</v>
      </c>
      <c r="AY1373" s="248" t="s">
        <v>103</v>
      </c>
    </row>
    <row r="1374" spans="2:65" s="247" customFormat="1">
      <c r="B1374" s="246"/>
      <c r="D1374" s="140" t="s">
        <v>112</v>
      </c>
      <c r="E1374" s="248" t="s">
        <v>1</v>
      </c>
      <c r="F1374" s="249" t="s">
        <v>652</v>
      </c>
      <c r="H1374" s="248" t="s">
        <v>1</v>
      </c>
      <c r="L1374" s="246"/>
      <c r="M1374" s="250"/>
      <c r="T1374" s="251"/>
      <c r="AT1374" s="248" t="s">
        <v>112</v>
      </c>
      <c r="AU1374" s="248" t="s">
        <v>69</v>
      </c>
      <c r="AV1374" s="247" t="s">
        <v>67</v>
      </c>
      <c r="AW1374" s="247" t="s">
        <v>25</v>
      </c>
      <c r="AX1374" s="247" t="s">
        <v>62</v>
      </c>
      <c r="AY1374" s="248" t="s">
        <v>103</v>
      </c>
    </row>
    <row r="1375" spans="2:65" s="139" customFormat="1">
      <c r="B1375" s="138"/>
      <c r="D1375" s="140" t="s">
        <v>112</v>
      </c>
      <c r="E1375" s="141" t="s">
        <v>1</v>
      </c>
      <c r="F1375" s="142" t="s">
        <v>774</v>
      </c>
      <c r="H1375" s="143">
        <v>2.77</v>
      </c>
      <c r="L1375" s="138"/>
      <c r="M1375" s="145"/>
      <c r="T1375" s="147"/>
      <c r="AT1375" s="141" t="s">
        <v>112</v>
      </c>
      <c r="AU1375" s="141" t="s">
        <v>69</v>
      </c>
      <c r="AV1375" s="139" t="s">
        <v>69</v>
      </c>
      <c r="AW1375" s="139" t="s">
        <v>25</v>
      </c>
      <c r="AX1375" s="139" t="s">
        <v>62</v>
      </c>
      <c r="AY1375" s="141" t="s">
        <v>103</v>
      </c>
    </row>
    <row r="1376" spans="2:65" s="253" customFormat="1">
      <c r="B1376" s="252"/>
      <c r="D1376" s="140" t="s">
        <v>112</v>
      </c>
      <c r="E1376" s="254" t="s">
        <v>1</v>
      </c>
      <c r="F1376" s="255" t="s">
        <v>439</v>
      </c>
      <c r="H1376" s="256">
        <v>49.266000000000005</v>
      </c>
      <c r="L1376" s="252"/>
      <c r="M1376" s="257"/>
      <c r="T1376" s="258"/>
      <c r="AT1376" s="254" t="s">
        <v>112</v>
      </c>
      <c r="AU1376" s="254" t="s">
        <v>69</v>
      </c>
      <c r="AV1376" s="253" t="s">
        <v>110</v>
      </c>
      <c r="AW1376" s="253" t="s">
        <v>25</v>
      </c>
      <c r="AX1376" s="253" t="s">
        <v>67</v>
      </c>
      <c r="AY1376" s="254" t="s">
        <v>103</v>
      </c>
    </row>
    <row r="1377" spans="2:65" s="139" customFormat="1">
      <c r="B1377" s="138"/>
      <c r="D1377" s="140" t="s">
        <v>112</v>
      </c>
      <c r="F1377" s="142" t="s">
        <v>799</v>
      </c>
      <c r="H1377" s="143">
        <v>492.66</v>
      </c>
      <c r="L1377" s="138"/>
      <c r="M1377" s="145"/>
      <c r="T1377" s="147"/>
      <c r="AT1377" s="141" t="s">
        <v>112</v>
      </c>
      <c r="AU1377" s="141" t="s">
        <v>69</v>
      </c>
      <c r="AV1377" s="139" t="s">
        <v>69</v>
      </c>
      <c r="AW1377" s="139" t="s">
        <v>4</v>
      </c>
      <c r="AX1377" s="139" t="s">
        <v>67</v>
      </c>
      <c r="AY1377" s="141" t="s">
        <v>103</v>
      </c>
    </row>
    <row r="1378" spans="2:65" s="222" customFormat="1" ht="22.9" customHeight="1">
      <c r="B1378" s="221"/>
      <c r="D1378" s="115" t="s">
        <v>61</v>
      </c>
      <c r="E1378" s="126" t="s">
        <v>300</v>
      </c>
      <c r="F1378" s="126" t="s">
        <v>301</v>
      </c>
      <c r="J1378" s="229">
        <f>BK1378</f>
        <v>0</v>
      </c>
      <c r="L1378" s="221"/>
      <c r="M1378" s="224"/>
      <c r="P1378" s="225">
        <f>SUM(P1379:P1381)</f>
        <v>1417.8651600000001</v>
      </c>
      <c r="R1378" s="225">
        <f>SUM(R1379:R1381)</f>
        <v>0</v>
      </c>
      <c r="T1378" s="226">
        <f>SUM(T1379:T1381)</f>
        <v>0</v>
      </c>
      <c r="AR1378" s="115" t="s">
        <v>67</v>
      </c>
      <c r="AT1378" s="227" t="s">
        <v>61</v>
      </c>
      <c r="AU1378" s="227" t="s">
        <v>67</v>
      </c>
      <c r="AY1378" s="115" t="s">
        <v>103</v>
      </c>
      <c r="BK1378" s="228">
        <f>SUM(BK1379:BK1381)</f>
        <v>0</v>
      </c>
    </row>
    <row r="1379" spans="2:65" s="186" customFormat="1" ht="16.5" customHeight="1">
      <c r="B1379" s="185"/>
      <c r="C1379" s="230" t="s">
        <v>800</v>
      </c>
      <c r="D1379" s="230" t="s">
        <v>105</v>
      </c>
      <c r="E1379" s="231" t="s">
        <v>801</v>
      </c>
      <c r="F1379" s="232" t="s">
        <v>802</v>
      </c>
      <c r="G1379" s="233" t="s">
        <v>276</v>
      </c>
      <c r="H1379" s="234">
        <v>958.01700000000005</v>
      </c>
      <c r="I1379" s="172"/>
      <c r="J1379" s="235">
        <f>ROUND(I1379*H1379,2)</f>
        <v>0</v>
      </c>
      <c r="K1379" s="232" t="s">
        <v>428</v>
      </c>
      <c r="L1379" s="185"/>
      <c r="M1379" s="236" t="s">
        <v>1</v>
      </c>
      <c r="N1379" s="237" t="s">
        <v>33</v>
      </c>
      <c r="O1379" s="238">
        <v>1.48</v>
      </c>
      <c r="P1379" s="238">
        <f>O1379*H1379</f>
        <v>1417.8651600000001</v>
      </c>
      <c r="Q1379" s="238">
        <v>0</v>
      </c>
      <c r="R1379" s="238">
        <f>Q1379*H1379</f>
        <v>0</v>
      </c>
      <c r="S1379" s="238">
        <v>0</v>
      </c>
      <c r="T1379" s="239">
        <f>S1379*H1379</f>
        <v>0</v>
      </c>
      <c r="AR1379" s="240" t="s">
        <v>110</v>
      </c>
      <c r="AT1379" s="240" t="s">
        <v>105</v>
      </c>
      <c r="AU1379" s="240" t="s">
        <v>69</v>
      </c>
      <c r="AY1379" s="182" t="s">
        <v>103</v>
      </c>
      <c r="BE1379" s="241">
        <f>IF(N1379="základní",J1379,0)</f>
        <v>0</v>
      </c>
      <c r="BF1379" s="241">
        <f>IF(N1379="snížená",J1379,0)</f>
        <v>0</v>
      </c>
      <c r="BG1379" s="241">
        <f>IF(N1379="zákl. přenesená",J1379,0)</f>
        <v>0</v>
      </c>
      <c r="BH1379" s="241">
        <f>IF(N1379="sníž. přenesená",J1379,0)</f>
        <v>0</v>
      </c>
      <c r="BI1379" s="241">
        <f>IF(N1379="nulová",J1379,0)</f>
        <v>0</v>
      </c>
      <c r="BJ1379" s="182" t="s">
        <v>67</v>
      </c>
      <c r="BK1379" s="241">
        <f>ROUND(I1379*H1379,2)</f>
        <v>0</v>
      </c>
      <c r="BL1379" s="182" t="s">
        <v>110</v>
      </c>
      <c r="BM1379" s="240" t="s">
        <v>803</v>
      </c>
    </row>
    <row r="1380" spans="2:65" s="186" customFormat="1" ht="19.5">
      <c r="B1380" s="185"/>
      <c r="D1380" s="140" t="s">
        <v>430</v>
      </c>
      <c r="F1380" s="242" t="s">
        <v>804</v>
      </c>
      <c r="L1380" s="185"/>
      <c r="M1380" s="243"/>
      <c r="T1380" s="244"/>
      <c r="AT1380" s="182" t="s">
        <v>430</v>
      </c>
      <c r="AU1380" s="182" t="s">
        <v>69</v>
      </c>
    </row>
    <row r="1381" spans="2:65" s="186" customFormat="1" ht="29.25">
      <c r="B1381" s="185"/>
      <c r="D1381" s="140" t="s">
        <v>432</v>
      </c>
      <c r="F1381" s="245" t="s">
        <v>805</v>
      </c>
      <c r="L1381" s="185"/>
      <c r="M1381" s="243"/>
      <c r="T1381" s="244"/>
      <c r="AT1381" s="182" t="s">
        <v>432</v>
      </c>
      <c r="AU1381" s="182" t="s">
        <v>69</v>
      </c>
    </row>
    <row r="1382" spans="2:65" s="222" customFormat="1" ht="25.9" customHeight="1">
      <c r="B1382" s="221"/>
      <c r="D1382" s="115" t="s">
        <v>61</v>
      </c>
      <c r="E1382" s="116" t="s">
        <v>806</v>
      </c>
      <c r="F1382" s="116" t="s">
        <v>807</v>
      </c>
      <c r="J1382" s="223">
        <f>BK1382</f>
        <v>0</v>
      </c>
      <c r="L1382" s="221"/>
      <c r="M1382" s="224"/>
      <c r="P1382" s="225">
        <f>SUM(P1383:P1434)</f>
        <v>0</v>
      </c>
      <c r="R1382" s="225">
        <f>SUM(R1383:R1434)</f>
        <v>0</v>
      </c>
      <c r="T1382" s="226">
        <f>SUM(T1383:T1434)</f>
        <v>0</v>
      </c>
      <c r="AR1382" s="115" t="s">
        <v>110</v>
      </c>
      <c r="AT1382" s="227" t="s">
        <v>61</v>
      </c>
      <c r="AU1382" s="227" t="s">
        <v>62</v>
      </c>
      <c r="AY1382" s="115" t="s">
        <v>103</v>
      </c>
      <c r="BK1382" s="228">
        <f>SUM(BK1383:BK1434)</f>
        <v>0</v>
      </c>
    </row>
    <row r="1383" spans="2:65" s="186" customFormat="1" ht="16.5" customHeight="1">
      <c r="B1383" s="185"/>
      <c r="C1383" s="230" t="s">
        <v>808</v>
      </c>
      <c r="D1383" s="230" t="s">
        <v>105</v>
      </c>
      <c r="E1383" s="231" t="s">
        <v>809</v>
      </c>
      <c r="F1383" s="232" t="s">
        <v>810</v>
      </c>
      <c r="G1383" s="233" t="s">
        <v>276</v>
      </c>
      <c r="H1383" s="234">
        <v>915.05700000000002</v>
      </c>
      <c r="I1383" s="172"/>
      <c r="J1383" s="235">
        <f>ROUND(I1383*H1383,2)</f>
        <v>0</v>
      </c>
      <c r="K1383" s="232" t="s">
        <v>428</v>
      </c>
      <c r="L1383" s="185"/>
      <c r="M1383" s="236" t="s">
        <v>1</v>
      </c>
      <c r="N1383" s="237" t="s">
        <v>33</v>
      </c>
      <c r="O1383" s="238">
        <v>0</v>
      </c>
      <c r="P1383" s="238">
        <f>O1383*H1383</f>
        <v>0</v>
      </c>
      <c r="Q1383" s="238">
        <v>0</v>
      </c>
      <c r="R1383" s="238">
        <f>Q1383*H1383</f>
        <v>0</v>
      </c>
      <c r="S1383" s="238">
        <v>0</v>
      </c>
      <c r="T1383" s="239">
        <f>S1383*H1383</f>
        <v>0</v>
      </c>
      <c r="AR1383" s="240" t="s">
        <v>811</v>
      </c>
      <c r="AT1383" s="240" t="s">
        <v>105</v>
      </c>
      <c r="AU1383" s="240" t="s">
        <v>67</v>
      </c>
      <c r="AY1383" s="182" t="s">
        <v>103</v>
      </c>
      <c r="BE1383" s="241">
        <f>IF(N1383="základní",J1383,0)</f>
        <v>0</v>
      </c>
      <c r="BF1383" s="241">
        <f>IF(N1383="snížená",J1383,0)</f>
        <v>0</v>
      </c>
      <c r="BG1383" s="241">
        <f>IF(N1383="zákl. přenesená",J1383,0)</f>
        <v>0</v>
      </c>
      <c r="BH1383" s="241">
        <f>IF(N1383="sníž. přenesená",J1383,0)</f>
        <v>0</v>
      </c>
      <c r="BI1383" s="241">
        <f>IF(N1383="nulová",J1383,0)</f>
        <v>0</v>
      </c>
      <c r="BJ1383" s="182" t="s">
        <v>67</v>
      </c>
      <c r="BK1383" s="241">
        <f>ROUND(I1383*H1383,2)</f>
        <v>0</v>
      </c>
      <c r="BL1383" s="182" t="s">
        <v>811</v>
      </c>
      <c r="BM1383" s="240" t="s">
        <v>812</v>
      </c>
    </row>
    <row r="1384" spans="2:65" s="186" customFormat="1">
      <c r="B1384" s="185"/>
      <c r="D1384" s="140" t="s">
        <v>430</v>
      </c>
      <c r="F1384" s="242" t="s">
        <v>813</v>
      </c>
      <c r="L1384" s="185"/>
      <c r="M1384" s="243"/>
      <c r="T1384" s="244"/>
      <c r="AT1384" s="182" t="s">
        <v>430</v>
      </c>
      <c r="AU1384" s="182" t="s">
        <v>67</v>
      </c>
    </row>
    <row r="1385" spans="2:65" s="186" customFormat="1" ht="19.5">
      <c r="B1385" s="185"/>
      <c r="D1385" s="140" t="s">
        <v>432</v>
      </c>
      <c r="F1385" s="245" t="s">
        <v>814</v>
      </c>
      <c r="L1385" s="185"/>
      <c r="M1385" s="243"/>
      <c r="T1385" s="244"/>
      <c r="AT1385" s="182" t="s">
        <v>432</v>
      </c>
      <c r="AU1385" s="182" t="s">
        <v>67</v>
      </c>
    </row>
    <row r="1386" spans="2:65" s="247" customFormat="1">
      <c r="B1386" s="246"/>
      <c r="D1386" s="140" t="s">
        <v>112</v>
      </c>
      <c r="E1386" s="248" t="s">
        <v>1</v>
      </c>
      <c r="F1386" s="249" t="s">
        <v>434</v>
      </c>
      <c r="H1386" s="248" t="s">
        <v>1</v>
      </c>
      <c r="L1386" s="246"/>
      <c r="M1386" s="250"/>
      <c r="T1386" s="251"/>
      <c r="AT1386" s="248" t="s">
        <v>112</v>
      </c>
      <c r="AU1386" s="248" t="s">
        <v>67</v>
      </c>
      <c r="AV1386" s="247" t="s">
        <v>67</v>
      </c>
      <c r="AW1386" s="247" t="s">
        <v>25</v>
      </c>
      <c r="AX1386" s="247" t="s">
        <v>62</v>
      </c>
      <c r="AY1386" s="248" t="s">
        <v>103</v>
      </c>
    </row>
    <row r="1387" spans="2:65" s="247" customFormat="1">
      <c r="B1387" s="246"/>
      <c r="D1387" s="140" t="s">
        <v>112</v>
      </c>
      <c r="E1387" s="248" t="s">
        <v>1</v>
      </c>
      <c r="F1387" s="249" t="s">
        <v>435</v>
      </c>
      <c r="H1387" s="248" t="s">
        <v>1</v>
      </c>
      <c r="L1387" s="246"/>
      <c r="M1387" s="250"/>
      <c r="T1387" s="251"/>
      <c r="AT1387" s="248" t="s">
        <v>112</v>
      </c>
      <c r="AU1387" s="248" t="s">
        <v>67</v>
      </c>
      <c r="AV1387" s="247" t="s">
        <v>67</v>
      </c>
      <c r="AW1387" s="247" t="s">
        <v>25</v>
      </c>
      <c r="AX1387" s="247" t="s">
        <v>62</v>
      </c>
      <c r="AY1387" s="248" t="s">
        <v>103</v>
      </c>
    </row>
    <row r="1388" spans="2:65" s="247" customFormat="1">
      <c r="B1388" s="246"/>
      <c r="D1388" s="140" t="s">
        <v>112</v>
      </c>
      <c r="E1388" s="248" t="s">
        <v>1</v>
      </c>
      <c r="F1388" s="249" t="s">
        <v>436</v>
      </c>
      <c r="H1388" s="248" t="s">
        <v>1</v>
      </c>
      <c r="L1388" s="246"/>
      <c r="M1388" s="250"/>
      <c r="T1388" s="251"/>
      <c r="AT1388" s="248" t="s">
        <v>112</v>
      </c>
      <c r="AU1388" s="248" t="s">
        <v>67</v>
      </c>
      <c r="AV1388" s="247" t="s">
        <v>67</v>
      </c>
      <c r="AW1388" s="247" t="s">
        <v>25</v>
      </c>
      <c r="AX1388" s="247" t="s">
        <v>62</v>
      </c>
      <c r="AY1388" s="248" t="s">
        <v>103</v>
      </c>
    </row>
    <row r="1389" spans="2:65" s="247" customFormat="1">
      <c r="B1389" s="246"/>
      <c r="D1389" s="140" t="s">
        <v>112</v>
      </c>
      <c r="E1389" s="248" t="s">
        <v>1</v>
      </c>
      <c r="F1389" s="249" t="s">
        <v>450</v>
      </c>
      <c r="H1389" s="248" t="s">
        <v>1</v>
      </c>
      <c r="L1389" s="246"/>
      <c r="M1389" s="250"/>
      <c r="T1389" s="251"/>
      <c r="AT1389" s="248" t="s">
        <v>112</v>
      </c>
      <c r="AU1389" s="248" t="s">
        <v>67</v>
      </c>
      <c r="AV1389" s="247" t="s">
        <v>67</v>
      </c>
      <c r="AW1389" s="247" t="s">
        <v>25</v>
      </c>
      <c r="AX1389" s="247" t="s">
        <v>62</v>
      </c>
      <c r="AY1389" s="248" t="s">
        <v>103</v>
      </c>
    </row>
    <row r="1390" spans="2:65" s="247" customFormat="1">
      <c r="B1390" s="246"/>
      <c r="D1390" s="140" t="s">
        <v>112</v>
      </c>
      <c r="E1390" s="248" t="s">
        <v>1</v>
      </c>
      <c r="F1390" s="249" t="s">
        <v>451</v>
      </c>
      <c r="H1390" s="248" t="s">
        <v>1</v>
      </c>
      <c r="L1390" s="246"/>
      <c r="M1390" s="250"/>
      <c r="T1390" s="251"/>
      <c r="AT1390" s="248" t="s">
        <v>112</v>
      </c>
      <c r="AU1390" s="248" t="s">
        <v>67</v>
      </c>
      <c r="AV1390" s="247" t="s">
        <v>67</v>
      </c>
      <c r="AW1390" s="247" t="s">
        <v>25</v>
      </c>
      <c r="AX1390" s="247" t="s">
        <v>62</v>
      </c>
      <c r="AY1390" s="248" t="s">
        <v>103</v>
      </c>
    </row>
    <row r="1391" spans="2:65" s="247" customFormat="1">
      <c r="B1391" s="246"/>
      <c r="D1391" s="140" t="s">
        <v>112</v>
      </c>
      <c r="E1391" s="248" t="s">
        <v>1</v>
      </c>
      <c r="F1391" s="249" t="s">
        <v>452</v>
      </c>
      <c r="H1391" s="248" t="s">
        <v>1</v>
      </c>
      <c r="L1391" s="246"/>
      <c r="M1391" s="250"/>
      <c r="T1391" s="251"/>
      <c r="AT1391" s="248" t="s">
        <v>112</v>
      </c>
      <c r="AU1391" s="248" t="s">
        <v>67</v>
      </c>
      <c r="AV1391" s="247" t="s">
        <v>67</v>
      </c>
      <c r="AW1391" s="247" t="s">
        <v>25</v>
      </c>
      <c r="AX1391" s="247" t="s">
        <v>62</v>
      </c>
      <c r="AY1391" s="248" t="s">
        <v>103</v>
      </c>
    </row>
    <row r="1392" spans="2:65" s="247" customFormat="1">
      <c r="B1392" s="246"/>
      <c r="D1392" s="140" t="s">
        <v>112</v>
      </c>
      <c r="E1392" s="248" t="s">
        <v>1</v>
      </c>
      <c r="F1392" s="249" t="s">
        <v>453</v>
      </c>
      <c r="H1392" s="248" t="s">
        <v>1</v>
      </c>
      <c r="L1392" s="246"/>
      <c r="M1392" s="250"/>
      <c r="T1392" s="251"/>
      <c r="AT1392" s="248" t="s">
        <v>112</v>
      </c>
      <c r="AU1392" s="248" t="s">
        <v>67</v>
      </c>
      <c r="AV1392" s="247" t="s">
        <v>67</v>
      </c>
      <c r="AW1392" s="247" t="s">
        <v>25</v>
      </c>
      <c r="AX1392" s="247" t="s">
        <v>62</v>
      </c>
      <c r="AY1392" s="248" t="s">
        <v>103</v>
      </c>
    </row>
    <row r="1393" spans="2:51" s="139" customFormat="1">
      <c r="B1393" s="138"/>
      <c r="D1393" s="140" t="s">
        <v>112</v>
      </c>
      <c r="E1393" s="141" t="s">
        <v>1</v>
      </c>
      <c r="F1393" s="142" t="s">
        <v>454</v>
      </c>
      <c r="H1393" s="143">
        <v>201.5</v>
      </c>
      <c r="L1393" s="138"/>
      <c r="M1393" s="145"/>
      <c r="T1393" s="147"/>
      <c r="AT1393" s="141" t="s">
        <v>112</v>
      </c>
      <c r="AU1393" s="141" t="s">
        <v>67</v>
      </c>
      <c r="AV1393" s="139" t="s">
        <v>69</v>
      </c>
      <c r="AW1393" s="139" t="s">
        <v>25</v>
      </c>
      <c r="AX1393" s="139" t="s">
        <v>62</v>
      </c>
      <c r="AY1393" s="141" t="s">
        <v>103</v>
      </c>
    </row>
    <row r="1394" spans="2:51" s="247" customFormat="1">
      <c r="B1394" s="246"/>
      <c r="D1394" s="140" t="s">
        <v>112</v>
      </c>
      <c r="E1394" s="248" t="s">
        <v>1</v>
      </c>
      <c r="F1394" s="249" t="s">
        <v>455</v>
      </c>
      <c r="H1394" s="248" t="s">
        <v>1</v>
      </c>
      <c r="L1394" s="246"/>
      <c r="M1394" s="250"/>
      <c r="T1394" s="251"/>
      <c r="AT1394" s="248" t="s">
        <v>112</v>
      </c>
      <c r="AU1394" s="248" t="s">
        <v>67</v>
      </c>
      <c r="AV1394" s="247" t="s">
        <v>67</v>
      </c>
      <c r="AW1394" s="247" t="s">
        <v>25</v>
      </c>
      <c r="AX1394" s="247" t="s">
        <v>62</v>
      </c>
      <c r="AY1394" s="248" t="s">
        <v>103</v>
      </c>
    </row>
    <row r="1395" spans="2:51" s="247" customFormat="1">
      <c r="B1395" s="246"/>
      <c r="D1395" s="140" t="s">
        <v>112</v>
      </c>
      <c r="E1395" s="248" t="s">
        <v>1</v>
      </c>
      <c r="F1395" s="249" t="s">
        <v>456</v>
      </c>
      <c r="H1395" s="248" t="s">
        <v>1</v>
      </c>
      <c r="L1395" s="246"/>
      <c r="M1395" s="250"/>
      <c r="T1395" s="251"/>
      <c r="AT1395" s="248" t="s">
        <v>112</v>
      </c>
      <c r="AU1395" s="248" t="s">
        <v>67</v>
      </c>
      <c r="AV1395" s="247" t="s">
        <v>67</v>
      </c>
      <c r="AW1395" s="247" t="s">
        <v>25</v>
      </c>
      <c r="AX1395" s="247" t="s">
        <v>62</v>
      </c>
      <c r="AY1395" s="248" t="s">
        <v>103</v>
      </c>
    </row>
    <row r="1396" spans="2:51" s="139" customFormat="1">
      <c r="B1396" s="138"/>
      <c r="D1396" s="140" t="s">
        <v>112</v>
      </c>
      <c r="E1396" s="141" t="s">
        <v>1</v>
      </c>
      <c r="F1396" s="142" t="s">
        <v>457</v>
      </c>
      <c r="H1396" s="143">
        <v>21.1</v>
      </c>
      <c r="L1396" s="138"/>
      <c r="M1396" s="145"/>
      <c r="T1396" s="147"/>
      <c r="AT1396" s="141" t="s">
        <v>112</v>
      </c>
      <c r="AU1396" s="141" t="s">
        <v>67</v>
      </c>
      <c r="AV1396" s="139" t="s">
        <v>69</v>
      </c>
      <c r="AW1396" s="139" t="s">
        <v>25</v>
      </c>
      <c r="AX1396" s="139" t="s">
        <v>62</v>
      </c>
      <c r="AY1396" s="141" t="s">
        <v>103</v>
      </c>
    </row>
    <row r="1397" spans="2:51" s="260" customFormat="1">
      <c r="B1397" s="259"/>
      <c r="D1397" s="140" t="s">
        <v>112</v>
      </c>
      <c r="E1397" s="261" t="s">
        <v>1</v>
      </c>
      <c r="F1397" s="262" t="s">
        <v>458</v>
      </c>
      <c r="H1397" s="263">
        <v>222.6</v>
      </c>
      <c r="L1397" s="259"/>
      <c r="M1397" s="264"/>
      <c r="T1397" s="265"/>
      <c r="AT1397" s="261" t="s">
        <v>112</v>
      </c>
      <c r="AU1397" s="261" t="s">
        <v>67</v>
      </c>
      <c r="AV1397" s="260" t="s">
        <v>119</v>
      </c>
      <c r="AW1397" s="260" t="s">
        <v>25</v>
      </c>
      <c r="AX1397" s="260" t="s">
        <v>62</v>
      </c>
      <c r="AY1397" s="261" t="s">
        <v>103</v>
      </c>
    </row>
    <row r="1398" spans="2:51" s="247" customFormat="1">
      <c r="B1398" s="246"/>
      <c r="D1398" s="140" t="s">
        <v>112</v>
      </c>
      <c r="E1398" s="248" t="s">
        <v>1</v>
      </c>
      <c r="F1398" s="249" t="s">
        <v>459</v>
      </c>
      <c r="H1398" s="248" t="s">
        <v>1</v>
      </c>
      <c r="L1398" s="246"/>
      <c r="M1398" s="250"/>
      <c r="T1398" s="251"/>
      <c r="AT1398" s="248" t="s">
        <v>112</v>
      </c>
      <c r="AU1398" s="248" t="s">
        <v>67</v>
      </c>
      <c r="AV1398" s="247" t="s">
        <v>67</v>
      </c>
      <c r="AW1398" s="247" t="s">
        <v>25</v>
      </c>
      <c r="AX1398" s="247" t="s">
        <v>62</v>
      </c>
      <c r="AY1398" s="248" t="s">
        <v>103</v>
      </c>
    </row>
    <row r="1399" spans="2:51" s="247" customFormat="1">
      <c r="B1399" s="246"/>
      <c r="D1399" s="140" t="s">
        <v>112</v>
      </c>
      <c r="E1399" s="248" t="s">
        <v>1</v>
      </c>
      <c r="F1399" s="249" t="s">
        <v>452</v>
      </c>
      <c r="H1399" s="248" t="s">
        <v>1</v>
      </c>
      <c r="L1399" s="246"/>
      <c r="M1399" s="250"/>
      <c r="T1399" s="251"/>
      <c r="AT1399" s="248" t="s">
        <v>112</v>
      </c>
      <c r="AU1399" s="248" t="s">
        <v>67</v>
      </c>
      <c r="AV1399" s="247" t="s">
        <v>67</v>
      </c>
      <c r="AW1399" s="247" t="s">
        <v>25</v>
      </c>
      <c r="AX1399" s="247" t="s">
        <v>62</v>
      </c>
      <c r="AY1399" s="248" t="s">
        <v>103</v>
      </c>
    </row>
    <row r="1400" spans="2:51" s="247" customFormat="1">
      <c r="B1400" s="246"/>
      <c r="D1400" s="140" t="s">
        <v>112</v>
      </c>
      <c r="E1400" s="248" t="s">
        <v>1</v>
      </c>
      <c r="F1400" s="249" t="s">
        <v>460</v>
      </c>
      <c r="H1400" s="248" t="s">
        <v>1</v>
      </c>
      <c r="L1400" s="246"/>
      <c r="M1400" s="250"/>
      <c r="T1400" s="251"/>
      <c r="AT1400" s="248" t="s">
        <v>112</v>
      </c>
      <c r="AU1400" s="248" t="s">
        <v>67</v>
      </c>
      <c r="AV1400" s="247" t="s">
        <v>67</v>
      </c>
      <c r="AW1400" s="247" t="s">
        <v>25</v>
      </c>
      <c r="AX1400" s="247" t="s">
        <v>62</v>
      </c>
      <c r="AY1400" s="248" t="s">
        <v>103</v>
      </c>
    </row>
    <row r="1401" spans="2:51" s="139" customFormat="1">
      <c r="B1401" s="138"/>
      <c r="D1401" s="140" t="s">
        <v>112</v>
      </c>
      <c r="E1401" s="141" t="s">
        <v>1</v>
      </c>
      <c r="F1401" s="142" t="s">
        <v>461</v>
      </c>
      <c r="H1401" s="143">
        <v>146.25</v>
      </c>
      <c r="L1401" s="138"/>
      <c r="M1401" s="145"/>
      <c r="T1401" s="147"/>
      <c r="AT1401" s="141" t="s">
        <v>112</v>
      </c>
      <c r="AU1401" s="141" t="s">
        <v>67</v>
      </c>
      <c r="AV1401" s="139" t="s">
        <v>69</v>
      </c>
      <c r="AW1401" s="139" t="s">
        <v>25</v>
      </c>
      <c r="AX1401" s="139" t="s">
        <v>62</v>
      </c>
      <c r="AY1401" s="141" t="s">
        <v>103</v>
      </c>
    </row>
    <row r="1402" spans="2:51" s="247" customFormat="1">
      <c r="B1402" s="246"/>
      <c r="D1402" s="140" t="s">
        <v>112</v>
      </c>
      <c r="E1402" s="248" t="s">
        <v>1</v>
      </c>
      <c r="F1402" s="249" t="s">
        <v>455</v>
      </c>
      <c r="H1402" s="248" t="s">
        <v>1</v>
      </c>
      <c r="L1402" s="246"/>
      <c r="M1402" s="250"/>
      <c r="T1402" s="251"/>
      <c r="AT1402" s="248" t="s">
        <v>112</v>
      </c>
      <c r="AU1402" s="248" t="s">
        <v>67</v>
      </c>
      <c r="AV1402" s="247" t="s">
        <v>67</v>
      </c>
      <c r="AW1402" s="247" t="s">
        <v>25</v>
      </c>
      <c r="AX1402" s="247" t="s">
        <v>62</v>
      </c>
      <c r="AY1402" s="248" t="s">
        <v>103</v>
      </c>
    </row>
    <row r="1403" spans="2:51" s="247" customFormat="1">
      <c r="B1403" s="246"/>
      <c r="D1403" s="140" t="s">
        <v>112</v>
      </c>
      <c r="E1403" s="248" t="s">
        <v>1</v>
      </c>
      <c r="F1403" s="249" t="s">
        <v>462</v>
      </c>
      <c r="H1403" s="248" t="s">
        <v>1</v>
      </c>
      <c r="L1403" s="246"/>
      <c r="M1403" s="250"/>
      <c r="T1403" s="251"/>
      <c r="AT1403" s="248" t="s">
        <v>112</v>
      </c>
      <c r="AU1403" s="248" t="s">
        <v>67</v>
      </c>
      <c r="AV1403" s="247" t="s">
        <v>67</v>
      </c>
      <c r="AW1403" s="247" t="s">
        <v>25</v>
      </c>
      <c r="AX1403" s="247" t="s">
        <v>62</v>
      </c>
      <c r="AY1403" s="248" t="s">
        <v>103</v>
      </c>
    </row>
    <row r="1404" spans="2:51" s="139" customFormat="1">
      <c r="B1404" s="138"/>
      <c r="D1404" s="140" t="s">
        <v>112</v>
      </c>
      <c r="E1404" s="141" t="s">
        <v>1</v>
      </c>
      <c r="F1404" s="142" t="s">
        <v>463</v>
      </c>
      <c r="H1404" s="143">
        <v>7.4</v>
      </c>
      <c r="L1404" s="138"/>
      <c r="M1404" s="145"/>
      <c r="T1404" s="147"/>
      <c r="AT1404" s="141" t="s">
        <v>112</v>
      </c>
      <c r="AU1404" s="141" t="s">
        <v>67</v>
      </c>
      <c r="AV1404" s="139" t="s">
        <v>69</v>
      </c>
      <c r="AW1404" s="139" t="s">
        <v>25</v>
      </c>
      <c r="AX1404" s="139" t="s">
        <v>62</v>
      </c>
      <c r="AY1404" s="141" t="s">
        <v>103</v>
      </c>
    </row>
    <row r="1405" spans="2:51" s="260" customFormat="1">
      <c r="B1405" s="259"/>
      <c r="D1405" s="140" t="s">
        <v>112</v>
      </c>
      <c r="E1405" s="261" t="s">
        <v>1</v>
      </c>
      <c r="F1405" s="262" t="s">
        <v>458</v>
      </c>
      <c r="H1405" s="263">
        <v>153.65</v>
      </c>
      <c r="L1405" s="259"/>
      <c r="M1405" s="264"/>
      <c r="T1405" s="265"/>
      <c r="AT1405" s="261" t="s">
        <v>112</v>
      </c>
      <c r="AU1405" s="261" t="s">
        <v>67</v>
      </c>
      <c r="AV1405" s="260" t="s">
        <v>119</v>
      </c>
      <c r="AW1405" s="260" t="s">
        <v>25</v>
      </c>
      <c r="AX1405" s="260" t="s">
        <v>62</v>
      </c>
      <c r="AY1405" s="261" t="s">
        <v>103</v>
      </c>
    </row>
    <row r="1406" spans="2:51" s="247" customFormat="1">
      <c r="B1406" s="246"/>
      <c r="D1406" s="140" t="s">
        <v>112</v>
      </c>
      <c r="E1406" s="248" t="s">
        <v>1</v>
      </c>
      <c r="F1406" s="249" t="s">
        <v>464</v>
      </c>
      <c r="H1406" s="248" t="s">
        <v>1</v>
      </c>
      <c r="L1406" s="246"/>
      <c r="M1406" s="250"/>
      <c r="T1406" s="251"/>
      <c r="AT1406" s="248" t="s">
        <v>112</v>
      </c>
      <c r="AU1406" s="248" t="s">
        <v>67</v>
      </c>
      <c r="AV1406" s="247" t="s">
        <v>67</v>
      </c>
      <c r="AW1406" s="247" t="s">
        <v>25</v>
      </c>
      <c r="AX1406" s="247" t="s">
        <v>62</v>
      </c>
      <c r="AY1406" s="248" t="s">
        <v>103</v>
      </c>
    </row>
    <row r="1407" spans="2:51" s="247" customFormat="1">
      <c r="B1407" s="246"/>
      <c r="D1407" s="140" t="s">
        <v>112</v>
      </c>
      <c r="E1407" s="248" t="s">
        <v>1</v>
      </c>
      <c r="F1407" s="249" t="s">
        <v>452</v>
      </c>
      <c r="H1407" s="248" t="s">
        <v>1</v>
      </c>
      <c r="L1407" s="246"/>
      <c r="M1407" s="250"/>
      <c r="T1407" s="251"/>
      <c r="AT1407" s="248" t="s">
        <v>112</v>
      </c>
      <c r="AU1407" s="248" t="s">
        <v>67</v>
      </c>
      <c r="AV1407" s="247" t="s">
        <v>67</v>
      </c>
      <c r="AW1407" s="247" t="s">
        <v>25</v>
      </c>
      <c r="AX1407" s="247" t="s">
        <v>62</v>
      </c>
      <c r="AY1407" s="248" t="s">
        <v>103</v>
      </c>
    </row>
    <row r="1408" spans="2:51" s="247" customFormat="1">
      <c r="B1408" s="246"/>
      <c r="D1408" s="140" t="s">
        <v>112</v>
      </c>
      <c r="E1408" s="248" t="s">
        <v>1</v>
      </c>
      <c r="F1408" s="249" t="s">
        <v>465</v>
      </c>
      <c r="H1408" s="248" t="s">
        <v>1</v>
      </c>
      <c r="L1408" s="246"/>
      <c r="M1408" s="250"/>
      <c r="T1408" s="251"/>
      <c r="AT1408" s="248" t="s">
        <v>112</v>
      </c>
      <c r="AU1408" s="248" t="s">
        <v>67</v>
      </c>
      <c r="AV1408" s="247" t="s">
        <v>67</v>
      </c>
      <c r="AW1408" s="247" t="s">
        <v>25</v>
      </c>
      <c r="AX1408" s="247" t="s">
        <v>62</v>
      </c>
      <c r="AY1408" s="248" t="s">
        <v>103</v>
      </c>
    </row>
    <row r="1409" spans="2:65" s="139" customFormat="1">
      <c r="B1409" s="138"/>
      <c r="D1409" s="140" t="s">
        <v>112</v>
      </c>
      <c r="E1409" s="141" t="s">
        <v>1</v>
      </c>
      <c r="F1409" s="142" t="s">
        <v>466</v>
      </c>
      <c r="H1409" s="143">
        <v>120.72499999999999</v>
      </c>
      <c r="L1409" s="138"/>
      <c r="M1409" s="145"/>
      <c r="T1409" s="147"/>
      <c r="AT1409" s="141" t="s">
        <v>112</v>
      </c>
      <c r="AU1409" s="141" t="s">
        <v>67</v>
      </c>
      <c r="AV1409" s="139" t="s">
        <v>69</v>
      </c>
      <c r="AW1409" s="139" t="s">
        <v>25</v>
      </c>
      <c r="AX1409" s="139" t="s">
        <v>62</v>
      </c>
      <c r="AY1409" s="141" t="s">
        <v>103</v>
      </c>
    </row>
    <row r="1410" spans="2:65" s="247" customFormat="1">
      <c r="B1410" s="246"/>
      <c r="D1410" s="140" t="s">
        <v>112</v>
      </c>
      <c r="E1410" s="248" t="s">
        <v>1</v>
      </c>
      <c r="F1410" s="249" t="s">
        <v>455</v>
      </c>
      <c r="H1410" s="248" t="s">
        <v>1</v>
      </c>
      <c r="L1410" s="246"/>
      <c r="M1410" s="250"/>
      <c r="T1410" s="251"/>
      <c r="AT1410" s="248" t="s">
        <v>112</v>
      </c>
      <c r="AU1410" s="248" t="s">
        <v>67</v>
      </c>
      <c r="AV1410" s="247" t="s">
        <v>67</v>
      </c>
      <c r="AW1410" s="247" t="s">
        <v>25</v>
      </c>
      <c r="AX1410" s="247" t="s">
        <v>62</v>
      </c>
      <c r="AY1410" s="248" t="s">
        <v>103</v>
      </c>
    </row>
    <row r="1411" spans="2:65" s="247" customFormat="1">
      <c r="B1411" s="246"/>
      <c r="D1411" s="140" t="s">
        <v>112</v>
      </c>
      <c r="E1411" s="248" t="s">
        <v>1</v>
      </c>
      <c r="F1411" s="249" t="s">
        <v>467</v>
      </c>
      <c r="H1411" s="248" t="s">
        <v>1</v>
      </c>
      <c r="L1411" s="246"/>
      <c r="M1411" s="250"/>
      <c r="T1411" s="251"/>
      <c r="AT1411" s="248" t="s">
        <v>112</v>
      </c>
      <c r="AU1411" s="248" t="s">
        <v>67</v>
      </c>
      <c r="AV1411" s="247" t="s">
        <v>67</v>
      </c>
      <c r="AW1411" s="247" t="s">
        <v>25</v>
      </c>
      <c r="AX1411" s="247" t="s">
        <v>62</v>
      </c>
      <c r="AY1411" s="248" t="s">
        <v>103</v>
      </c>
    </row>
    <row r="1412" spans="2:65" s="139" customFormat="1">
      <c r="B1412" s="138"/>
      <c r="D1412" s="140" t="s">
        <v>112</v>
      </c>
      <c r="E1412" s="141" t="s">
        <v>1</v>
      </c>
      <c r="F1412" s="142" t="s">
        <v>468</v>
      </c>
      <c r="H1412" s="143">
        <v>6.8</v>
      </c>
      <c r="L1412" s="138"/>
      <c r="M1412" s="145"/>
      <c r="T1412" s="147"/>
      <c r="AT1412" s="141" t="s">
        <v>112</v>
      </c>
      <c r="AU1412" s="141" t="s">
        <v>67</v>
      </c>
      <c r="AV1412" s="139" t="s">
        <v>69</v>
      </c>
      <c r="AW1412" s="139" t="s">
        <v>25</v>
      </c>
      <c r="AX1412" s="139" t="s">
        <v>62</v>
      </c>
      <c r="AY1412" s="141" t="s">
        <v>103</v>
      </c>
    </row>
    <row r="1413" spans="2:65" s="260" customFormat="1">
      <c r="B1413" s="259"/>
      <c r="D1413" s="140" t="s">
        <v>112</v>
      </c>
      <c r="E1413" s="261" t="s">
        <v>1</v>
      </c>
      <c r="F1413" s="262" t="s">
        <v>458</v>
      </c>
      <c r="H1413" s="263">
        <v>127.52499999999999</v>
      </c>
      <c r="L1413" s="259"/>
      <c r="M1413" s="264"/>
      <c r="T1413" s="265"/>
      <c r="AT1413" s="261" t="s">
        <v>112</v>
      </c>
      <c r="AU1413" s="261" t="s">
        <v>67</v>
      </c>
      <c r="AV1413" s="260" t="s">
        <v>119</v>
      </c>
      <c r="AW1413" s="260" t="s">
        <v>25</v>
      </c>
      <c r="AX1413" s="260" t="s">
        <v>62</v>
      </c>
      <c r="AY1413" s="261" t="s">
        <v>103</v>
      </c>
    </row>
    <row r="1414" spans="2:65" s="247" customFormat="1">
      <c r="B1414" s="246"/>
      <c r="D1414" s="140" t="s">
        <v>112</v>
      </c>
      <c r="E1414" s="248" t="s">
        <v>1</v>
      </c>
      <c r="F1414" s="249" t="s">
        <v>459</v>
      </c>
      <c r="H1414" s="248" t="s">
        <v>1</v>
      </c>
      <c r="L1414" s="246"/>
      <c r="M1414" s="250"/>
      <c r="T1414" s="251"/>
      <c r="AT1414" s="248" t="s">
        <v>112</v>
      </c>
      <c r="AU1414" s="248" t="s">
        <v>67</v>
      </c>
      <c r="AV1414" s="247" t="s">
        <v>67</v>
      </c>
      <c r="AW1414" s="247" t="s">
        <v>25</v>
      </c>
      <c r="AX1414" s="247" t="s">
        <v>62</v>
      </c>
      <c r="AY1414" s="248" t="s">
        <v>103</v>
      </c>
    </row>
    <row r="1415" spans="2:65" s="247" customFormat="1">
      <c r="B1415" s="246"/>
      <c r="D1415" s="140" t="s">
        <v>112</v>
      </c>
      <c r="E1415" s="248" t="s">
        <v>1</v>
      </c>
      <c r="F1415" s="249" t="s">
        <v>452</v>
      </c>
      <c r="H1415" s="248" t="s">
        <v>1</v>
      </c>
      <c r="L1415" s="246"/>
      <c r="M1415" s="250"/>
      <c r="T1415" s="251"/>
      <c r="AT1415" s="248" t="s">
        <v>112</v>
      </c>
      <c r="AU1415" s="248" t="s">
        <v>67</v>
      </c>
      <c r="AV1415" s="247" t="s">
        <v>67</v>
      </c>
      <c r="AW1415" s="247" t="s">
        <v>25</v>
      </c>
      <c r="AX1415" s="247" t="s">
        <v>62</v>
      </c>
      <c r="AY1415" s="248" t="s">
        <v>103</v>
      </c>
    </row>
    <row r="1416" spans="2:65" s="247" customFormat="1">
      <c r="B1416" s="246"/>
      <c r="D1416" s="140" t="s">
        <v>112</v>
      </c>
      <c r="E1416" s="248" t="s">
        <v>1</v>
      </c>
      <c r="F1416" s="249" t="s">
        <v>469</v>
      </c>
      <c r="H1416" s="248" t="s">
        <v>1</v>
      </c>
      <c r="L1416" s="246"/>
      <c r="M1416" s="250"/>
      <c r="T1416" s="251"/>
      <c r="AT1416" s="248" t="s">
        <v>112</v>
      </c>
      <c r="AU1416" s="248" t="s">
        <v>67</v>
      </c>
      <c r="AV1416" s="247" t="s">
        <v>67</v>
      </c>
      <c r="AW1416" s="247" t="s">
        <v>25</v>
      </c>
      <c r="AX1416" s="247" t="s">
        <v>62</v>
      </c>
      <c r="AY1416" s="248" t="s">
        <v>103</v>
      </c>
    </row>
    <row r="1417" spans="2:65" s="139" customFormat="1">
      <c r="B1417" s="138"/>
      <c r="D1417" s="140" t="s">
        <v>112</v>
      </c>
      <c r="E1417" s="141" t="s">
        <v>1</v>
      </c>
      <c r="F1417" s="142" t="s">
        <v>470</v>
      </c>
      <c r="H1417" s="143">
        <v>4.59</v>
      </c>
      <c r="L1417" s="138"/>
      <c r="M1417" s="145"/>
      <c r="T1417" s="147"/>
      <c r="AT1417" s="141" t="s">
        <v>112</v>
      </c>
      <c r="AU1417" s="141" t="s">
        <v>67</v>
      </c>
      <c r="AV1417" s="139" t="s">
        <v>69</v>
      </c>
      <c r="AW1417" s="139" t="s">
        <v>25</v>
      </c>
      <c r="AX1417" s="139" t="s">
        <v>62</v>
      </c>
      <c r="AY1417" s="141" t="s">
        <v>103</v>
      </c>
    </row>
    <row r="1418" spans="2:65" s="260" customFormat="1">
      <c r="B1418" s="259"/>
      <c r="D1418" s="140" t="s">
        <v>112</v>
      </c>
      <c r="E1418" s="261" t="s">
        <v>1</v>
      </c>
      <c r="F1418" s="262" t="s">
        <v>458</v>
      </c>
      <c r="H1418" s="263">
        <v>4.59</v>
      </c>
      <c r="L1418" s="259"/>
      <c r="M1418" s="264"/>
      <c r="T1418" s="265"/>
      <c r="AT1418" s="261" t="s">
        <v>112</v>
      </c>
      <c r="AU1418" s="261" t="s">
        <v>67</v>
      </c>
      <c r="AV1418" s="260" t="s">
        <v>119</v>
      </c>
      <c r="AW1418" s="260" t="s">
        <v>25</v>
      </c>
      <c r="AX1418" s="260" t="s">
        <v>62</v>
      </c>
      <c r="AY1418" s="261" t="s">
        <v>103</v>
      </c>
    </row>
    <row r="1419" spans="2:65" s="253" customFormat="1">
      <c r="B1419" s="252"/>
      <c r="D1419" s="140" t="s">
        <v>112</v>
      </c>
      <c r="E1419" s="254" t="s">
        <v>1</v>
      </c>
      <c r="F1419" s="255" t="s">
        <v>439</v>
      </c>
      <c r="H1419" s="256">
        <v>508.36500000000001</v>
      </c>
      <c r="L1419" s="252"/>
      <c r="M1419" s="257"/>
      <c r="T1419" s="258"/>
      <c r="AT1419" s="254" t="s">
        <v>112</v>
      </c>
      <c r="AU1419" s="254" t="s">
        <v>67</v>
      </c>
      <c r="AV1419" s="253" t="s">
        <v>110</v>
      </c>
      <c r="AW1419" s="253" t="s">
        <v>25</v>
      </c>
      <c r="AX1419" s="253" t="s">
        <v>67</v>
      </c>
      <c r="AY1419" s="254" t="s">
        <v>103</v>
      </c>
    </row>
    <row r="1420" spans="2:65" s="139" customFormat="1">
      <c r="B1420" s="138"/>
      <c r="D1420" s="140" t="s">
        <v>112</v>
      </c>
      <c r="F1420" s="142" t="s">
        <v>815</v>
      </c>
      <c r="H1420" s="143">
        <v>915.05700000000002</v>
      </c>
      <c r="L1420" s="138"/>
      <c r="M1420" s="145"/>
      <c r="T1420" s="147"/>
      <c r="AT1420" s="141" t="s">
        <v>112</v>
      </c>
      <c r="AU1420" s="141" t="s">
        <v>67</v>
      </c>
      <c r="AV1420" s="139" t="s">
        <v>69</v>
      </c>
      <c r="AW1420" s="139" t="s">
        <v>4</v>
      </c>
      <c r="AX1420" s="139" t="s">
        <v>67</v>
      </c>
      <c r="AY1420" s="141" t="s">
        <v>103</v>
      </c>
    </row>
    <row r="1421" spans="2:65" s="186" customFormat="1" ht="16.5" customHeight="1">
      <c r="B1421" s="185"/>
      <c r="C1421" s="230" t="s">
        <v>816</v>
      </c>
      <c r="D1421" s="230" t="s">
        <v>105</v>
      </c>
      <c r="E1421" s="231" t="s">
        <v>817</v>
      </c>
      <c r="F1421" s="232" t="s">
        <v>818</v>
      </c>
      <c r="G1421" s="233" t="s">
        <v>276</v>
      </c>
      <c r="H1421" s="234">
        <v>49.265999999999998</v>
      </c>
      <c r="I1421" s="172"/>
      <c r="J1421" s="235">
        <f>ROUND(I1421*H1421,2)</f>
        <v>0</v>
      </c>
      <c r="K1421" s="232" t="s">
        <v>428</v>
      </c>
      <c r="L1421" s="185"/>
      <c r="M1421" s="236" t="s">
        <v>1</v>
      </c>
      <c r="N1421" s="237" t="s">
        <v>33</v>
      </c>
      <c r="O1421" s="238">
        <v>0</v>
      </c>
      <c r="P1421" s="238">
        <f>O1421*H1421</f>
        <v>0</v>
      </c>
      <c r="Q1421" s="238">
        <v>0</v>
      </c>
      <c r="R1421" s="238">
        <f>Q1421*H1421</f>
        <v>0</v>
      </c>
      <c r="S1421" s="238">
        <v>0</v>
      </c>
      <c r="T1421" s="239">
        <f>S1421*H1421</f>
        <v>0</v>
      </c>
      <c r="AR1421" s="240" t="s">
        <v>811</v>
      </c>
      <c r="AT1421" s="240" t="s">
        <v>105</v>
      </c>
      <c r="AU1421" s="240" t="s">
        <v>67</v>
      </c>
      <c r="AY1421" s="182" t="s">
        <v>103</v>
      </c>
      <c r="BE1421" s="241">
        <f>IF(N1421="základní",J1421,0)</f>
        <v>0</v>
      </c>
      <c r="BF1421" s="241">
        <f>IF(N1421="snížená",J1421,0)</f>
        <v>0</v>
      </c>
      <c r="BG1421" s="241">
        <f>IF(N1421="zákl. přenesená",J1421,0)</f>
        <v>0</v>
      </c>
      <c r="BH1421" s="241">
        <f>IF(N1421="sníž. přenesená",J1421,0)</f>
        <v>0</v>
      </c>
      <c r="BI1421" s="241">
        <f>IF(N1421="nulová",J1421,0)</f>
        <v>0</v>
      </c>
      <c r="BJ1421" s="182" t="s">
        <v>67</v>
      </c>
      <c r="BK1421" s="241">
        <f>ROUND(I1421*H1421,2)</f>
        <v>0</v>
      </c>
      <c r="BL1421" s="182" t="s">
        <v>811</v>
      </c>
      <c r="BM1421" s="240" t="s">
        <v>819</v>
      </c>
    </row>
    <row r="1422" spans="2:65" s="186" customFormat="1">
      <c r="B1422" s="185"/>
      <c r="D1422" s="140" t="s">
        <v>430</v>
      </c>
      <c r="F1422" s="242" t="s">
        <v>288</v>
      </c>
      <c r="L1422" s="185"/>
      <c r="M1422" s="243"/>
      <c r="T1422" s="244"/>
      <c r="AT1422" s="182" t="s">
        <v>430</v>
      </c>
      <c r="AU1422" s="182" t="s">
        <v>67</v>
      </c>
    </row>
    <row r="1423" spans="2:65" s="186" customFormat="1" ht="39">
      <c r="B1423" s="185"/>
      <c r="D1423" s="140" t="s">
        <v>432</v>
      </c>
      <c r="F1423" s="245" t="s">
        <v>820</v>
      </c>
      <c r="L1423" s="185"/>
      <c r="M1423" s="243"/>
      <c r="T1423" s="244"/>
      <c r="AT1423" s="182" t="s">
        <v>432</v>
      </c>
      <c r="AU1423" s="182" t="s">
        <v>67</v>
      </c>
    </row>
    <row r="1424" spans="2:65" s="247" customFormat="1">
      <c r="B1424" s="246"/>
      <c r="D1424" s="140" t="s">
        <v>112</v>
      </c>
      <c r="E1424" s="248" t="s">
        <v>1</v>
      </c>
      <c r="F1424" s="249" t="s">
        <v>434</v>
      </c>
      <c r="H1424" s="248" t="s">
        <v>1</v>
      </c>
      <c r="L1424" s="246"/>
      <c r="M1424" s="250"/>
      <c r="T1424" s="251"/>
      <c r="AT1424" s="248" t="s">
        <v>112</v>
      </c>
      <c r="AU1424" s="248" t="s">
        <v>67</v>
      </c>
      <c r="AV1424" s="247" t="s">
        <v>67</v>
      </c>
      <c r="AW1424" s="247" t="s">
        <v>25</v>
      </c>
      <c r="AX1424" s="247" t="s">
        <v>62</v>
      </c>
      <c r="AY1424" s="248" t="s">
        <v>103</v>
      </c>
    </row>
    <row r="1425" spans="2:51" s="247" customFormat="1">
      <c r="B1425" s="246"/>
      <c r="D1425" s="140" t="s">
        <v>112</v>
      </c>
      <c r="E1425" s="248" t="s">
        <v>1</v>
      </c>
      <c r="F1425" s="249" t="s">
        <v>435</v>
      </c>
      <c r="H1425" s="248" t="s">
        <v>1</v>
      </c>
      <c r="L1425" s="246"/>
      <c r="M1425" s="250"/>
      <c r="T1425" s="251"/>
      <c r="AT1425" s="248" t="s">
        <v>112</v>
      </c>
      <c r="AU1425" s="248" t="s">
        <v>67</v>
      </c>
      <c r="AV1425" s="247" t="s">
        <v>67</v>
      </c>
      <c r="AW1425" s="247" t="s">
        <v>25</v>
      </c>
      <c r="AX1425" s="247" t="s">
        <v>62</v>
      </c>
      <c r="AY1425" s="248" t="s">
        <v>103</v>
      </c>
    </row>
    <row r="1426" spans="2:51" s="247" customFormat="1">
      <c r="B1426" s="246"/>
      <c r="D1426" s="140" t="s">
        <v>112</v>
      </c>
      <c r="E1426" s="248" t="s">
        <v>1</v>
      </c>
      <c r="F1426" s="249" t="s">
        <v>436</v>
      </c>
      <c r="H1426" s="248" t="s">
        <v>1</v>
      </c>
      <c r="L1426" s="246"/>
      <c r="M1426" s="250"/>
      <c r="T1426" s="251"/>
      <c r="AT1426" s="248" t="s">
        <v>112</v>
      </c>
      <c r="AU1426" s="248" t="s">
        <v>67</v>
      </c>
      <c r="AV1426" s="247" t="s">
        <v>67</v>
      </c>
      <c r="AW1426" s="247" t="s">
        <v>25</v>
      </c>
      <c r="AX1426" s="247" t="s">
        <v>62</v>
      </c>
      <c r="AY1426" s="248" t="s">
        <v>103</v>
      </c>
    </row>
    <row r="1427" spans="2:51" s="247" customFormat="1">
      <c r="B1427" s="246"/>
      <c r="D1427" s="140" t="s">
        <v>112</v>
      </c>
      <c r="E1427" s="248" t="s">
        <v>1</v>
      </c>
      <c r="F1427" s="249" t="s">
        <v>606</v>
      </c>
      <c r="H1427" s="248" t="s">
        <v>1</v>
      </c>
      <c r="L1427" s="246"/>
      <c r="M1427" s="250"/>
      <c r="T1427" s="251"/>
      <c r="AT1427" s="248" t="s">
        <v>112</v>
      </c>
      <c r="AU1427" s="248" t="s">
        <v>67</v>
      </c>
      <c r="AV1427" s="247" t="s">
        <v>67</v>
      </c>
      <c r="AW1427" s="247" t="s">
        <v>25</v>
      </c>
      <c r="AX1427" s="247" t="s">
        <v>62</v>
      </c>
      <c r="AY1427" s="248" t="s">
        <v>103</v>
      </c>
    </row>
    <row r="1428" spans="2:51" s="139" customFormat="1">
      <c r="B1428" s="138"/>
      <c r="D1428" s="140" t="s">
        <v>112</v>
      </c>
      <c r="E1428" s="141" t="s">
        <v>1</v>
      </c>
      <c r="F1428" s="142" t="s">
        <v>773</v>
      </c>
      <c r="H1428" s="143">
        <v>46.496000000000002</v>
      </c>
      <c r="L1428" s="138"/>
      <c r="M1428" s="145"/>
      <c r="T1428" s="147"/>
      <c r="AT1428" s="141" t="s">
        <v>112</v>
      </c>
      <c r="AU1428" s="141" t="s">
        <v>67</v>
      </c>
      <c r="AV1428" s="139" t="s">
        <v>69</v>
      </c>
      <c r="AW1428" s="139" t="s">
        <v>25</v>
      </c>
      <c r="AX1428" s="139" t="s">
        <v>62</v>
      </c>
      <c r="AY1428" s="141" t="s">
        <v>103</v>
      </c>
    </row>
    <row r="1429" spans="2:51" s="247" customFormat="1">
      <c r="B1429" s="246"/>
      <c r="D1429" s="140" t="s">
        <v>112</v>
      </c>
      <c r="E1429" s="248" t="s">
        <v>1</v>
      </c>
      <c r="F1429" s="249" t="s">
        <v>649</v>
      </c>
      <c r="H1429" s="248" t="s">
        <v>1</v>
      </c>
      <c r="L1429" s="246"/>
      <c r="M1429" s="250"/>
      <c r="T1429" s="251"/>
      <c r="AT1429" s="248" t="s">
        <v>112</v>
      </c>
      <c r="AU1429" s="248" t="s">
        <v>67</v>
      </c>
      <c r="AV1429" s="247" t="s">
        <v>67</v>
      </c>
      <c r="AW1429" s="247" t="s">
        <v>25</v>
      </c>
      <c r="AX1429" s="247" t="s">
        <v>62</v>
      </c>
      <c r="AY1429" s="248" t="s">
        <v>103</v>
      </c>
    </row>
    <row r="1430" spans="2:51" s="247" customFormat="1">
      <c r="B1430" s="246"/>
      <c r="D1430" s="140" t="s">
        <v>112</v>
      </c>
      <c r="E1430" s="248" t="s">
        <v>1</v>
      </c>
      <c r="F1430" s="249" t="s">
        <v>459</v>
      </c>
      <c r="H1430" s="248" t="s">
        <v>1</v>
      </c>
      <c r="L1430" s="246"/>
      <c r="M1430" s="250"/>
      <c r="T1430" s="251"/>
      <c r="AT1430" s="248" t="s">
        <v>112</v>
      </c>
      <c r="AU1430" s="248" t="s">
        <v>67</v>
      </c>
      <c r="AV1430" s="247" t="s">
        <v>67</v>
      </c>
      <c r="AW1430" s="247" t="s">
        <v>25</v>
      </c>
      <c r="AX1430" s="247" t="s">
        <v>62</v>
      </c>
      <c r="AY1430" s="248" t="s">
        <v>103</v>
      </c>
    </row>
    <row r="1431" spans="2:51" s="247" customFormat="1">
      <c r="B1431" s="246"/>
      <c r="D1431" s="140" t="s">
        <v>112</v>
      </c>
      <c r="E1431" s="248" t="s">
        <v>1</v>
      </c>
      <c r="F1431" s="249" t="s">
        <v>650</v>
      </c>
      <c r="H1431" s="248" t="s">
        <v>1</v>
      </c>
      <c r="L1431" s="246"/>
      <c r="M1431" s="250"/>
      <c r="T1431" s="251"/>
      <c r="AT1431" s="248" t="s">
        <v>112</v>
      </c>
      <c r="AU1431" s="248" t="s">
        <v>67</v>
      </c>
      <c r="AV1431" s="247" t="s">
        <v>67</v>
      </c>
      <c r="AW1431" s="247" t="s">
        <v>25</v>
      </c>
      <c r="AX1431" s="247" t="s">
        <v>62</v>
      </c>
      <c r="AY1431" s="248" t="s">
        <v>103</v>
      </c>
    </row>
    <row r="1432" spans="2:51" s="247" customFormat="1">
      <c r="B1432" s="246"/>
      <c r="D1432" s="140" t="s">
        <v>112</v>
      </c>
      <c r="E1432" s="248" t="s">
        <v>1</v>
      </c>
      <c r="F1432" s="249" t="s">
        <v>652</v>
      </c>
      <c r="H1432" s="248" t="s">
        <v>1</v>
      </c>
      <c r="L1432" s="246"/>
      <c r="M1432" s="250"/>
      <c r="T1432" s="251"/>
      <c r="AT1432" s="248" t="s">
        <v>112</v>
      </c>
      <c r="AU1432" s="248" t="s">
        <v>67</v>
      </c>
      <c r="AV1432" s="247" t="s">
        <v>67</v>
      </c>
      <c r="AW1432" s="247" t="s">
        <v>25</v>
      </c>
      <c r="AX1432" s="247" t="s">
        <v>62</v>
      </c>
      <c r="AY1432" s="248" t="s">
        <v>103</v>
      </c>
    </row>
    <row r="1433" spans="2:51" s="139" customFormat="1">
      <c r="B1433" s="138"/>
      <c r="D1433" s="140" t="s">
        <v>112</v>
      </c>
      <c r="E1433" s="141" t="s">
        <v>1</v>
      </c>
      <c r="F1433" s="142" t="s">
        <v>774</v>
      </c>
      <c r="H1433" s="143">
        <v>2.77</v>
      </c>
      <c r="L1433" s="138"/>
      <c r="M1433" s="145"/>
      <c r="T1433" s="147"/>
      <c r="AT1433" s="141" t="s">
        <v>112</v>
      </c>
      <c r="AU1433" s="141" t="s">
        <v>67</v>
      </c>
      <c r="AV1433" s="139" t="s">
        <v>69</v>
      </c>
      <c r="AW1433" s="139" t="s">
        <v>25</v>
      </c>
      <c r="AX1433" s="139" t="s">
        <v>62</v>
      </c>
      <c r="AY1433" s="141" t="s">
        <v>103</v>
      </c>
    </row>
    <row r="1434" spans="2:51" s="253" customFormat="1">
      <c r="B1434" s="252"/>
      <c r="D1434" s="140" t="s">
        <v>112</v>
      </c>
      <c r="E1434" s="254" t="s">
        <v>1</v>
      </c>
      <c r="F1434" s="255" t="s">
        <v>439</v>
      </c>
      <c r="H1434" s="256">
        <v>49.266000000000005</v>
      </c>
      <c r="L1434" s="252"/>
      <c r="M1434" s="275"/>
      <c r="N1434" s="276"/>
      <c r="O1434" s="276"/>
      <c r="P1434" s="276"/>
      <c r="Q1434" s="276"/>
      <c r="R1434" s="276"/>
      <c r="S1434" s="276"/>
      <c r="T1434" s="277"/>
      <c r="AT1434" s="254" t="s">
        <v>112</v>
      </c>
      <c r="AU1434" s="254" t="s">
        <v>67</v>
      </c>
      <c r="AV1434" s="253" t="s">
        <v>110</v>
      </c>
      <c r="AW1434" s="253" t="s">
        <v>25</v>
      </c>
      <c r="AX1434" s="253" t="s">
        <v>67</v>
      </c>
      <c r="AY1434" s="254" t="s">
        <v>103</v>
      </c>
    </row>
    <row r="1435" spans="2:51" s="186" customFormat="1" ht="6.95" customHeight="1">
      <c r="B1435" s="209"/>
      <c r="C1435" s="210"/>
      <c r="D1435" s="210"/>
      <c r="E1435" s="210"/>
      <c r="F1435" s="210"/>
      <c r="G1435" s="210"/>
      <c r="H1435" s="210"/>
      <c r="I1435" s="210"/>
      <c r="J1435" s="210"/>
      <c r="K1435" s="210"/>
      <c r="L1435" s="185"/>
    </row>
  </sheetData>
  <sheetProtection algorithmName="SHA-512" hashValue="vF/E4qD/ONQulTopyWbrhrNXaCTShO7mMzPHxRLMP9aDbd8np9+vVYiBq1hCgtn5cNUK7bj0nRXUHqdKJMw4pg==" saltValue="BespQJch4lLEo9qkGeMBIA==" spinCount="100000" sheet="1" objects="1" scenarios="1" selectLockedCells="1"/>
  <mergeCells count="8">
    <mergeCell ref="L2:V2"/>
    <mergeCell ref="E115:H115"/>
    <mergeCell ref="E117:H117"/>
    <mergeCell ref="E7:H7"/>
    <mergeCell ref="E9:H9"/>
    <mergeCell ref="E27:H27"/>
    <mergeCell ref="E85:H85"/>
    <mergeCell ref="E87:H87"/>
  </mergeCells>
  <pageMargins left="0.7" right="0.7" top="0.78740157499999996" bottom="0.78740157499999996" header="0.3" footer="0.3"/>
  <pageSetup paperSize="9" scale="75" fitToHeight="0" orientation="landscape" r:id="rId1"/>
  <rowBreaks count="1" manualBreakCount="1">
    <brk id="108" max="11" man="1"/>
  </rowBreaks>
  <colBreaks count="1" manualBreakCount="1">
    <brk id="22" max="143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FDEE5-EAAA-4559-97A1-8421D129A96A}">
  <sheetPr>
    <pageSetUpPr fitToPage="1"/>
  </sheetPr>
  <dimension ref="A1:BM175"/>
  <sheetViews>
    <sheetView topLeftCell="D131" zoomScaleNormal="100" workbookViewId="0">
      <selection activeCell="I164" sqref="I164"/>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3" max="13" width="10.8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1" spans="1:46">
      <c r="A1" s="13"/>
    </row>
    <row r="2" spans="1:46" ht="36.950000000000003" customHeight="1">
      <c r="L2" s="352"/>
      <c r="M2" s="352"/>
      <c r="N2" s="352"/>
      <c r="O2" s="352"/>
      <c r="P2" s="352"/>
      <c r="Q2" s="352"/>
      <c r="R2" s="352"/>
      <c r="S2" s="352"/>
      <c r="T2" s="352"/>
      <c r="U2" s="352"/>
      <c r="V2" s="352"/>
      <c r="AT2" s="8" t="s">
        <v>5</v>
      </c>
    </row>
    <row r="3" spans="1:46" ht="6.95" customHeight="1">
      <c r="B3" s="66"/>
      <c r="C3" s="67"/>
      <c r="D3" s="67"/>
      <c r="E3" s="67"/>
      <c r="F3" s="67"/>
      <c r="G3" s="67"/>
      <c r="H3" s="67"/>
      <c r="I3" s="67"/>
      <c r="J3" s="67"/>
      <c r="K3" s="67"/>
      <c r="L3" s="11"/>
      <c r="AT3" s="8" t="s">
        <v>69</v>
      </c>
    </row>
    <row r="4" spans="1:46" ht="24.95" customHeight="1">
      <c r="B4" s="11"/>
      <c r="D4" s="68" t="s">
        <v>70</v>
      </c>
      <c r="L4" s="11"/>
      <c r="M4" s="15" t="s">
        <v>9</v>
      </c>
      <c r="AT4" s="8" t="s">
        <v>4</v>
      </c>
    </row>
    <row r="5" spans="1:46" ht="6.95" customHeight="1">
      <c r="B5" s="11"/>
      <c r="L5" s="11"/>
    </row>
    <row r="6" spans="1:46" s="1" customFormat="1" ht="12" customHeight="1">
      <c r="B6" s="25"/>
      <c r="D6" s="69" t="s">
        <v>12</v>
      </c>
      <c r="L6" s="25"/>
    </row>
    <row r="7" spans="1:46" s="1" customFormat="1" ht="36.950000000000003" customHeight="1">
      <c r="B7" s="25"/>
      <c r="E7" s="353" t="s">
        <v>13</v>
      </c>
      <c r="F7" s="354"/>
      <c r="G7" s="354"/>
      <c r="H7" s="354"/>
      <c r="L7" s="25"/>
    </row>
    <row r="8" spans="1:46" s="1" customFormat="1">
      <c r="B8" s="25"/>
      <c r="L8" s="25"/>
    </row>
    <row r="9" spans="1:46" s="1" customFormat="1" ht="12" customHeight="1">
      <c r="B9" s="25"/>
      <c r="D9" s="69" t="s">
        <v>14</v>
      </c>
      <c r="F9" s="8" t="s">
        <v>1</v>
      </c>
      <c r="I9" s="69" t="s">
        <v>15</v>
      </c>
      <c r="J9" s="8" t="s">
        <v>1</v>
      </c>
      <c r="L9" s="25"/>
    </row>
    <row r="10" spans="1:46" s="1" customFormat="1" ht="12" customHeight="1">
      <c r="B10" s="25"/>
      <c r="D10" s="69" t="s">
        <v>16</v>
      </c>
      <c r="F10" s="8" t="s">
        <v>17</v>
      </c>
      <c r="I10" s="69" t="s">
        <v>18</v>
      </c>
      <c r="J10" s="70">
        <f>'Rekapitulace stavby'!AN8</f>
        <v>0</v>
      </c>
      <c r="L10" s="25"/>
    </row>
    <row r="11" spans="1:46" s="1" customFormat="1" ht="10.9" customHeight="1">
      <c r="B11" s="25"/>
      <c r="L11" s="25"/>
    </row>
    <row r="12" spans="1:46" s="1" customFormat="1" ht="12" customHeight="1">
      <c r="B12" s="25"/>
      <c r="D12" s="69" t="s">
        <v>19</v>
      </c>
      <c r="F12" s="171">
        <f>'Rekapitulace stavby'!K10</f>
        <v>0</v>
      </c>
      <c r="I12" s="69" t="s">
        <v>20</v>
      </c>
      <c r="J12" s="8" t="str">
        <f>'Rekapitulace stavby'!AN10</f>
        <v/>
      </c>
      <c r="L12" s="25"/>
    </row>
    <row r="13" spans="1:46" s="1" customFormat="1" ht="18" customHeight="1">
      <c r="B13" s="25"/>
      <c r="E13" s="8"/>
      <c r="I13" s="69" t="s">
        <v>22</v>
      </c>
      <c r="J13" s="8">
        <f>'Rekapitulace stavby'!AN11</f>
        <v>0</v>
      </c>
      <c r="L13" s="25"/>
    </row>
    <row r="14" spans="1:46" s="1" customFormat="1" ht="6.95" customHeight="1">
      <c r="B14" s="25"/>
      <c r="L14" s="25"/>
    </row>
    <row r="15" spans="1:46" s="1" customFormat="1" ht="12" customHeight="1">
      <c r="B15" s="25"/>
      <c r="D15" s="69" t="s">
        <v>23</v>
      </c>
      <c r="F15" s="1">
        <f>'Rekapitulace stavby'!K13</f>
        <v>0</v>
      </c>
      <c r="I15" s="69" t="s">
        <v>20</v>
      </c>
      <c r="J15" s="8" t="str">
        <f>'Rekapitulace stavby'!AN13</f>
        <v/>
      </c>
      <c r="L15" s="25"/>
    </row>
    <row r="16" spans="1:46" s="1" customFormat="1" ht="18" customHeight="1">
      <c r="B16" s="25"/>
      <c r="E16" s="355"/>
      <c r="F16" s="355"/>
      <c r="G16" s="355"/>
      <c r="H16" s="355"/>
      <c r="I16" s="69" t="s">
        <v>22</v>
      </c>
      <c r="J16" s="8" t="str">
        <f>'Rekapitulace stavby'!AN14</f>
        <v/>
      </c>
      <c r="L16" s="25"/>
    </row>
    <row r="17" spans="2:12" s="1" customFormat="1" ht="6.95" customHeight="1">
      <c r="B17" s="25"/>
      <c r="L17" s="25"/>
    </row>
    <row r="18" spans="2:12" s="1" customFormat="1" ht="12" customHeight="1">
      <c r="B18" s="25"/>
      <c r="D18" s="69" t="s">
        <v>24</v>
      </c>
      <c r="F18" s="1">
        <f>'Rekapitulace stavby'!K16</f>
        <v>0</v>
      </c>
      <c r="I18" s="69" t="s">
        <v>20</v>
      </c>
      <c r="J18" s="8" t="str">
        <f>'Rekapitulace stavby'!AN16</f>
        <v/>
      </c>
      <c r="L18" s="25"/>
    </row>
    <row r="19" spans="2:12" s="1" customFormat="1" ht="18" customHeight="1">
      <c r="B19" s="25"/>
      <c r="E19" s="8"/>
      <c r="I19" s="69" t="s">
        <v>22</v>
      </c>
      <c r="J19" s="8" t="str">
        <f>'Rekapitulace stavby'!AN17</f>
        <v/>
      </c>
      <c r="L19" s="25"/>
    </row>
    <row r="20" spans="2:12" s="1" customFormat="1" ht="6.95" customHeight="1">
      <c r="B20" s="25"/>
      <c r="L20" s="25"/>
    </row>
    <row r="21" spans="2:12" s="1" customFormat="1" ht="12" customHeight="1">
      <c r="B21" s="25"/>
      <c r="D21" s="69" t="s">
        <v>26</v>
      </c>
      <c r="F21" s="1">
        <f>'Rekapitulace stavby'!K19</f>
        <v>0</v>
      </c>
      <c r="I21" s="69" t="s">
        <v>20</v>
      </c>
      <c r="J21" s="8" t="str">
        <f>'Rekapitulace stavby'!AN19</f>
        <v/>
      </c>
      <c r="L21" s="25"/>
    </row>
    <row r="22" spans="2:12" s="1" customFormat="1" ht="18" customHeight="1">
      <c r="B22" s="25"/>
      <c r="E22" s="8"/>
      <c r="I22" s="69" t="s">
        <v>22</v>
      </c>
      <c r="J22" s="8" t="str">
        <f>'Rekapitulace stavby'!AN20</f>
        <v/>
      </c>
      <c r="L22" s="25"/>
    </row>
    <row r="23" spans="2:12" s="1" customFormat="1" ht="6.95" customHeight="1">
      <c r="B23" s="25"/>
      <c r="L23" s="25"/>
    </row>
    <row r="24" spans="2:12" s="1" customFormat="1" ht="12" customHeight="1">
      <c r="B24" s="25"/>
      <c r="D24" s="69" t="s">
        <v>27</v>
      </c>
      <c r="F24" s="1">
        <f>'Rekapitulace stavby'!K22</f>
        <v>0</v>
      </c>
      <c r="L24" s="25"/>
    </row>
    <row r="25" spans="2:12" s="2" customFormat="1" ht="16.5" customHeight="1">
      <c r="B25" s="71"/>
      <c r="E25" s="356" t="s">
        <v>1</v>
      </c>
      <c r="F25" s="356"/>
      <c r="G25" s="356"/>
      <c r="H25" s="356"/>
      <c r="L25" s="71"/>
    </row>
    <row r="26" spans="2:12" s="1" customFormat="1" ht="6.95" customHeight="1">
      <c r="B26" s="25"/>
      <c r="L26" s="25"/>
    </row>
    <row r="27" spans="2:12" s="1" customFormat="1" ht="6.95" customHeight="1">
      <c r="B27" s="25"/>
      <c r="D27" s="38"/>
      <c r="E27" s="38"/>
      <c r="F27" s="38"/>
      <c r="G27" s="38"/>
      <c r="H27" s="38"/>
      <c r="I27" s="38"/>
      <c r="J27" s="38"/>
      <c r="K27" s="38"/>
      <c r="L27" s="25"/>
    </row>
    <row r="28" spans="2:12" s="1" customFormat="1" ht="25.35" customHeight="1">
      <c r="B28" s="25"/>
      <c r="D28" s="72" t="s">
        <v>28</v>
      </c>
      <c r="J28" s="73">
        <f>ROUND(J85, 2)</f>
        <v>0</v>
      </c>
      <c r="L28" s="25"/>
    </row>
    <row r="29" spans="2:12" s="1" customFormat="1" ht="6.95" customHeight="1">
      <c r="B29" s="25"/>
      <c r="D29" s="38"/>
      <c r="E29" s="38"/>
      <c r="F29" s="38"/>
      <c r="G29" s="38"/>
      <c r="H29" s="38"/>
      <c r="I29" s="38"/>
      <c r="J29" s="38"/>
      <c r="K29" s="38"/>
      <c r="L29" s="25"/>
    </row>
    <row r="30" spans="2:12" s="1" customFormat="1" ht="14.45" customHeight="1">
      <c r="B30" s="25"/>
      <c r="F30" s="74" t="s">
        <v>30</v>
      </c>
      <c r="I30" s="74" t="s">
        <v>29</v>
      </c>
      <c r="J30" s="74" t="s">
        <v>31</v>
      </c>
      <c r="L30" s="25"/>
    </row>
    <row r="31" spans="2:12" s="1" customFormat="1" ht="14.45" customHeight="1">
      <c r="B31" s="25"/>
      <c r="D31" s="69" t="s">
        <v>32</v>
      </c>
      <c r="E31" s="69" t="s">
        <v>33</v>
      </c>
      <c r="F31" s="75">
        <f>ROUND((SUM(BE85:BE174)),  2)</f>
        <v>0</v>
      </c>
      <c r="I31" s="76">
        <v>0.21</v>
      </c>
      <c r="J31" s="75">
        <f>ROUND(((SUM(BE85:BE174))*I31),  2)</f>
        <v>0</v>
      </c>
      <c r="L31" s="25"/>
    </row>
    <row r="32" spans="2:12" s="1" customFormat="1" ht="14.45" customHeight="1">
      <c r="B32" s="25"/>
      <c r="E32" s="69" t="s">
        <v>34</v>
      </c>
      <c r="F32" s="75">
        <f>ROUND((SUM(BF85:BF174)),  2)</f>
        <v>0</v>
      </c>
      <c r="I32" s="76">
        <v>0.15</v>
      </c>
      <c r="J32" s="75">
        <f>ROUND(((SUM(BF85:BF174))*I32),  2)</f>
        <v>0</v>
      </c>
      <c r="L32" s="25"/>
    </row>
    <row r="33" spans="2:12" s="1" customFormat="1" ht="14.45" hidden="1" customHeight="1">
      <c r="B33" s="25"/>
      <c r="E33" s="69" t="s">
        <v>35</v>
      </c>
      <c r="F33" s="75">
        <f>ROUND((SUM(BG85:BG174)),  2)</f>
        <v>0</v>
      </c>
      <c r="I33" s="76">
        <v>0.21</v>
      </c>
      <c r="J33" s="75">
        <f>0</f>
        <v>0</v>
      </c>
      <c r="L33" s="25"/>
    </row>
    <row r="34" spans="2:12" s="1" customFormat="1" ht="14.45" hidden="1" customHeight="1">
      <c r="B34" s="25"/>
      <c r="E34" s="69" t="s">
        <v>36</v>
      </c>
      <c r="F34" s="75">
        <f>ROUND((SUM(BH85:BH174)),  2)</f>
        <v>0</v>
      </c>
      <c r="I34" s="76">
        <v>0.15</v>
      </c>
      <c r="J34" s="75">
        <f>0</f>
        <v>0</v>
      </c>
      <c r="L34" s="25"/>
    </row>
    <row r="35" spans="2:12" s="1" customFormat="1" ht="14.45" hidden="1" customHeight="1">
      <c r="B35" s="25"/>
      <c r="E35" s="69" t="s">
        <v>37</v>
      </c>
      <c r="F35" s="75">
        <f>ROUND((SUM(BI85:BI174)),  2)</f>
        <v>0</v>
      </c>
      <c r="I35" s="76">
        <v>0</v>
      </c>
      <c r="J35" s="75">
        <f>0</f>
        <v>0</v>
      </c>
      <c r="L35" s="25"/>
    </row>
    <row r="36" spans="2:12" s="1" customFormat="1" ht="6.95" customHeight="1">
      <c r="B36" s="25"/>
      <c r="L36" s="25"/>
    </row>
    <row r="37" spans="2:12" s="1" customFormat="1" ht="25.35" customHeight="1">
      <c r="B37" s="25"/>
      <c r="C37" s="77"/>
      <c r="D37" s="78" t="s">
        <v>38</v>
      </c>
      <c r="E37" s="79"/>
      <c r="F37" s="79"/>
      <c r="G37" s="80" t="s">
        <v>39</v>
      </c>
      <c r="H37" s="81" t="s">
        <v>40</v>
      </c>
      <c r="I37" s="79"/>
      <c r="J37" s="82">
        <f>SUM(J28:J35)</f>
        <v>0</v>
      </c>
      <c r="K37" s="83"/>
      <c r="L37" s="25"/>
    </row>
    <row r="38" spans="2:12" s="1" customFormat="1" ht="14.45" customHeight="1">
      <c r="B38" s="84"/>
      <c r="C38" s="85"/>
      <c r="D38" s="85"/>
      <c r="E38" s="85"/>
      <c r="F38" s="85"/>
      <c r="G38" s="85"/>
      <c r="H38" s="85"/>
      <c r="I38" s="85"/>
      <c r="J38" s="85"/>
      <c r="K38" s="85"/>
      <c r="L38" s="25"/>
    </row>
    <row r="42" spans="2:12" s="1" customFormat="1" ht="6.95" customHeight="1">
      <c r="B42" s="86"/>
      <c r="C42" s="87"/>
      <c r="D42" s="87"/>
      <c r="E42" s="87"/>
      <c r="F42" s="87"/>
      <c r="G42" s="87"/>
      <c r="H42" s="87"/>
      <c r="I42" s="87"/>
      <c r="J42" s="87"/>
      <c r="K42" s="87"/>
      <c r="L42" s="25"/>
    </row>
    <row r="43" spans="2:12" s="1" customFormat="1" ht="24.95" customHeight="1">
      <c r="B43" s="22"/>
      <c r="C43" s="14" t="s">
        <v>71</v>
      </c>
      <c r="D43" s="23"/>
      <c r="E43" s="23"/>
      <c r="F43" s="23"/>
      <c r="G43" s="23"/>
      <c r="H43" s="23"/>
      <c r="I43" s="23"/>
      <c r="J43" s="23"/>
      <c r="K43" s="23"/>
      <c r="L43" s="25"/>
    </row>
    <row r="44" spans="2:12" s="1" customFormat="1" ht="6.95" customHeight="1">
      <c r="B44" s="22"/>
      <c r="C44" s="23"/>
      <c r="D44" s="23"/>
      <c r="E44" s="23"/>
      <c r="F44" s="23"/>
      <c r="G44" s="23"/>
      <c r="H44" s="23"/>
      <c r="I44" s="23"/>
      <c r="J44" s="23"/>
      <c r="K44" s="23"/>
      <c r="L44" s="25"/>
    </row>
    <row r="45" spans="2:12" s="1" customFormat="1" ht="12" customHeight="1">
      <c r="B45" s="22"/>
      <c r="C45" s="19" t="s">
        <v>12</v>
      </c>
      <c r="D45" s="23"/>
      <c r="E45" s="23"/>
      <c r="F45" s="23"/>
      <c r="G45" s="23"/>
      <c r="H45" s="23"/>
      <c r="I45" s="23"/>
      <c r="J45" s="23"/>
      <c r="K45" s="23"/>
      <c r="L45" s="25"/>
    </row>
    <row r="46" spans="2:12" s="1" customFormat="1" ht="16.5" customHeight="1">
      <c r="B46" s="22"/>
      <c r="C46" s="23"/>
      <c r="D46" s="23"/>
      <c r="E46" s="345" t="str">
        <f>E7</f>
        <v>Lipanská, Kolín</v>
      </c>
      <c r="F46" s="325"/>
      <c r="G46" s="325"/>
      <c r="H46" s="325"/>
      <c r="I46" s="23"/>
      <c r="J46" s="23"/>
      <c r="K46" s="23"/>
      <c r="L46" s="25"/>
    </row>
    <row r="47" spans="2:12" s="1" customFormat="1" ht="6.95" customHeight="1">
      <c r="B47" s="22"/>
      <c r="C47" s="23"/>
      <c r="D47" s="23"/>
      <c r="E47" s="23"/>
      <c r="F47" s="23"/>
      <c r="G47" s="23"/>
      <c r="H47" s="23"/>
      <c r="I47" s="23"/>
      <c r="J47" s="23"/>
      <c r="K47" s="23"/>
      <c r="L47" s="25"/>
    </row>
    <row r="48" spans="2:12" s="1" customFormat="1" ht="12" customHeight="1">
      <c r="B48" s="22"/>
      <c r="C48" s="19" t="s">
        <v>16</v>
      </c>
      <c r="D48" s="23"/>
      <c r="E48" s="23"/>
      <c r="F48" s="17" t="str">
        <f>F10</f>
        <v>Kolín</v>
      </c>
      <c r="G48" s="23"/>
      <c r="H48" s="23"/>
      <c r="I48" s="19" t="s">
        <v>18</v>
      </c>
      <c r="J48" s="37">
        <f>IF(J10="","",J10)</f>
        <v>0</v>
      </c>
      <c r="K48" s="23"/>
      <c r="L48" s="25"/>
    </row>
    <row r="49" spans="2:47" s="1" customFormat="1" ht="6.95" customHeight="1">
      <c r="B49" s="22"/>
      <c r="C49" s="23"/>
      <c r="D49" s="23"/>
      <c r="E49" s="23"/>
      <c r="F49" s="23"/>
      <c r="G49" s="23"/>
      <c r="H49" s="23"/>
      <c r="I49" s="23"/>
      <c r="J49" s="23"/>
      <c r="K49" s="23"/>
      <c r="L49" s="25"/>
    </row>
    <row r="50" spans="2:47" s="1" customFormat="1" ht="13.7" customHeight="1">
      <c r="B50" s="22"/>
      <c r="C50" s="19" t="s">
        <v>19</v>
      </c>
      <c r="D50" s="23"/>
      <c r="E50" s="23"/>
      <c r="F50" s="17">
        <f>E13</f>
        <v>0</v>
      </c>
      <c r="G50" s="23"/>
      <c r="H50" s="23"/>
      <c r="I50" s="19" t="s">
        <v>24</v>
      </c>
      <c r="J50" s="20">
        <f>E19</f>
        <v>0</v>
      </c>
      <c r="K50" s="23"/>
      <c r="L50" s="25"/>
    </row>
    <row r="51" spans="2:47" s="1" customFormat="1" ht="13.7" customHeight="1">
      <c r="B51" s="22"/>
      <c r="C51" s="19" t="s">
        <v>23</v>
      </c>
      <c r="D51" s="23"/>
      <c r="E51" s="23"/>
      <c r="F51" s="17" t="str">
        <f>IF(E16="","",E16)</f>
        <v/>
      </c>
      <c r="G51" s="23"/>
      <c r="H51" s="23"/>
      <c r="I51" s="19" t="s">
        <v>26</v>
      </c>
      <c r="J51" s="20">
        <f>E22</f>
        <v>0</v>
      </c>
      <c r="K51" s="23"/>
      <c r="L51" s="25"/>
    </row>
    <row r="52" spans="2:47" s="1" customFormat="1" ht="10.35" customHeight="1">
      <c r="B52" s="22"/>
      <c r="C52" s="23"/>
      <c r="D52" s="23"/>
      <c r="E52" s="23"/>
      <c r="F52" s="23"/>
      <c r="G52" s="23"/>
      <c r="H52" s="23"/>
      <c r="I52" s="23"/>
      <c r="J52" s="23"/>
      <c r="K52" s="23"/>
      <c r="L52" s="25"/>
    </row>
    <row r="53" spans="2:47" s="1" customFormat="1" ht="29.25" customHeight="1">
      <c r="B53" s="22"/>
      <c r="C53" s="88" t="s">
        <v>72</v>
      </c>
      <c r="D53" s="89"/>
      <c r="E53" s="89"/>
      <c r="F53" s="89"/>
      <c r="G53" s="89"/>
      <c r="H53" s="89"/>
      <c r="I53" s="89"/>
      <c r="J53" s="90" t="s">
        <v>73</v>
      </c>
      <c r="K53" s="89"/>
      <c r="L53" s="25"/>
    </row>
    <row r="54" spans="2:47" s="1" customFormat="1" ht="10.35" customHeight="1">
      <c r="B54" s="22"/>
      <c r="C54" s="23"/>
      <c r="D54" s="23"/>
      <c r="E54" s="23"/>
      <c r="F54" s="23"/>
      <c r="G54" s="23"/>
      <c r="H54" s="23"/>
      <c r="I54" s="23"/>
      <c r="J54" s="23"/>
      <c r="K54" s="23"/>
      <c r="L54" s="25"/>
    </row>
    <row r="55" spans="2:47" s="1" customFormat="1" ht="22.9" customHeight="1">
      <c r="B55" s="22"/>
      <c r="C55" s="91" t="s">
        <v>74</v>
      </c>
      <c r="D55" s="23"/>
      <c r="E55" s="23"/>
      <c r="F55" s="23"/>
      <c r="G55" s="23"/>
      <c r="H55" s="23"/>
      <c r="I55" s="23"/>
      <c r="J55" s="53">
        <f>J85</f>
        <v>0</v>
      </c>
      <c r="K55" s="23"/>
      <c r="L55" s="25"/>
      <c r="AU55" s="8" t="s">
        <v>75</v>
      </c>
    </row>
    <row r="56" spans="2:47" s="3" customFormat="1" ht="24.95" customHeight="1">
      <c r="B56" s="92"/>
      <c r="C56" s="93"/>
      <c r="D56" s="94" t="s">
        <v>76</v>
      </c>
      <c r="E56" s="95"/>
      <c r="F56" s="95"/>
      <c r="G56" s="95"/>
      <c r="H56" s="95"/>
      <c r="I56" s="95"/>
      <c r="J56" s="96">
        <f>J86</f>
        <v>0</v>
      </c>
      <c r="K56" s="93"/>
      <c r="L56" s="97"/>
    </row>
    <row r="57" spans="2:47" s="4" customFormat="1" ht="19.899999999999999" customHeight="1">
      <c r="B57" s="98"/>
      <c r="C57" s="99"/>
      <c r="D57" s="100" t="s">
        <v>77</v>
      </c>
      <c r="E57" s="101"/>
      <c r="F57" s="101"/>
      <c r="G57" s="101"/>
      <c r="H57" s="101"/>
      <c r="I57" s="101"/>
      <c r="J57" s="102">
        <f>J87</f>
        <v>0</v>
      </c>
      <c r="K57" s="99"/>
      <c r="L57" s="103"/>
    </row>
    <row r="58" spans="2:47" s="4" customFormat="1" ht="19.899999999999999" customHeight="1">
      <c r="B58" s="98"/>
      <c r="C58" s="99"/>
      <c r="D58" s="100" t="s">
        <v>78</v>
      </c>
      <c r="E58" s="101"/>
      <c r="F58" s="101"/>
      <c r="G58" s="101"/>
      <c r="H58" s="101"/>
      <c r="I58" s="101"/>
      <c r="J58" s="102">
        <f>J102</f>
        <v>0</v>
      </c>
      <c r="K58" s="99"/>
      <c r="L58" s="103"/>
    </row>
    <row r="59" spans="2:47" s="4" customFormat="1" ht="19.899999999999999" customHeight="1">
      <c r="B59" s="98"/>
      <c r="C59" s="99"/>
      <c r="D59" s="100" t="s">
        <v>79</v>
      </c>
      <c r="E59" s="101"/>
      <c r="F59" s="101"/>
      <c r="G59" s="101"/>
      <c r="H59" s="101"/>
      <c r="I59" s="101"/>
      <c r="J59" s="102">
        <f>J118</f>
        <v>0</v>
      </c>
      <c r="K59" s="99"/>
      <c r="L59" s="103"/>
    </row>
    <row r="60" spans="2:47" s="4" customFormat="1" ht="19.899999999999999" customHeight="1">
      <c r="B60" s="98"/>
      <c r="C60" s="99"/>
      <c r="D60" s="100" t="s">
        <v>80</v>
      </c>
      <c r="E60" s="101"/>
      <c r="F60" s="101"/>
      <c r="G60" s="101"/>
      <c r="H60" s="101"/>
      <c r="I60" s="101"/>
      <c r="J60" s="102">
        <f>J122</f>
        <v>0</v>
      </c>
      <c r="K60" s="99"/>
      <c r="L60" s="103"/>
    </row>
    <row r="61" spans="2:47" s="4" customFormat="1" ht="19.899999999999999" customHeight="1">
      <c r="B61" s="98"/>
      <c r="C61" s="99"/>
      <c r="D61" s="100" t="s">
        <v>81</v>
      </c>
      <c r="E61" s="101"/>
      <c r="F61" s="101"/>
      <c r="G61" s="101"/>
      <c r="H61" s="101"/>
      <c r="I61" s="101"/>
      <c r="J61" s="102">
        <f>J148</f>
        <v>0</v>
      </c>
      <c r="K61" s="99"/>
      <c r="L61" s="103"/>
    </row>
    <row r="62" spans="2:47" s="4" customFormat="1" ht="19.899999999999999" customHeight="1">
      <c r="B62" s="98"/>
      <c r="C62" s="99"/>
      <c r="D62" s="100" t="s">
        <v>82</v>
      </c>
      <c r="E62" s="101"/>
      <c r="F62" s="101"/>
      <c r="G62" s="101"/>
      <c r="H62" s="101"/>
      <c r="I62" s="101"/>
      <c r="J62" s="102">
        <f>J157</f>
        <v>0</v>
      </c>
      <c r="K62" s="99"/>
      <c r="L62" s="103"/>
    </row>
    <row r="63" spans="2:47" s="3" customFormat="1" ht="24.95" customHeight="1">
      <c r="B63" s="92"/>
      <c r="C63" s="93"/>
      <c r="D63" s="94" t="s">
        <v>83</v>
      </c>
      <c r="E63" s="95"/>
      <c r="F63" s="95"/>
      <c r="G63" s="95"/>
      <c r="H63" s="95"/>
      <c r="I63" s="95"/>
      <c r="J63" s="96">
        <f>J162</f>
        <v>0</v>
      </c>
      <c r="K63" s="93"/>
      <c r="L63" s="97"/>
    </row>
    <row r="64" spans="2:47" s="4" customFormat="1" ht="19.899999999999999" customHeight="1">
      <c r="B64" s="98"/>
      <c r="C64" s="99"/>
      <c r="D64" s="100" t="s">
        <v>84</v>
      </c>
      <c r="E64" s="101"/>
      <c r="F64" s="101"/>
      <c r="G64" s="101"/>
      <c r="H64" s="101"/>
      <c r="I64" s="101"/>
      <c r="J64" s="102">
        <f>J163</f>
        <v>0</v>
      </c>
      <c r="K64" s="99"/>
      <c r="L64" s="103"/>
    </row>
    <row r="65" spans="2:12" s="4" customFormat="1" ht="19.899999999999999" customHeight="1">
      <c r="B65" s="98"/>
      <c r="C65" s="99"/>
      <c r="D65" s="100" t="s">
        <v>85</v>
      </c>
      <c r="E65" s="101"/>
      <c r="F65" s="101"/>
      <c r="G65" s="101"/>
      <c r="H65" s="101"/>
      <c r="I65" s="101"/>
      <c r="J65" s="102">
        <f>J167</f>
        <v>0</v>
      </c>
      <c r="K65" s="99"/>
      <c r="L65" s="103"/>
    </row>
    <row r="66" spans="2:12" s="4" customFormat="1" ht="19.899999999999999" customHeight="1">
      <c r="B66" s="98"/>
      <c r="C66" s="99"/>
      <c r="D66" s="100" t="s">
        <v>86</v>
      </c>
      <c r="E66" s="101"/>
      <c r="F66" s="101"/>
      <c r="G66" s="101"/>
      <c r="H66" s="101"/>
      <c r="I66" s="101"/>
      <c r="J66" s="102">
        <f>J169</f>
        <v>0</v>
      </c>
      <c r="K66" s="99"/>
      <c r="L66" s="103"/>
    </row>
    <row r="67" spans="2:12" s="4" customFormat="1" ht="19.899999999999999" customHeight="1">
      <c r="B67" s="98"/>
      <c r="C67" s="99"/>
      <c r="D67" s="100" t="s">
        <v>87</v>
      </c>
      <c r="E67" s="101"/>
      <c r="F67" s="101"/>
      <c r="G67" s="101"/>
      <c r="H67" s="101"/>
      <c r="I67" s="101"/>
      <c r="J67" s="102">
        <f>J172</f>
        <v>0</v>
      </c>
      <c r="K67" s="99"/>
      <c r="L67" s="103"/>
    </row>
    <row r="68" spans="2:12" s="1" customFormat="1" ht="21.75" customHeight="1">
      <c r="B68" s="22"/>
      <c r="C68" s="23"/>
      <c r="D68" s="23"/>
      <c r="E68" s="23"/>
      <c r="F68" s="23"/>
      <c r="G68" s="23"/>
      <c r="H68" s="23"/>
      <c r="I68" s="23"/>
      <c r="J68" s="23"/>
      <c r="K68" s="23"/>
      <c r="L68" s="25"/>
    </row>
    <row r="69" spans="2:12" s="1" customFormat="1" ht="6.95" customHeight="1">
      <c r="B69" s="30"/>
      <c r="C69" s="31"/>
      <c r="D69" s="31"/>
      <c r="E69" s="31"/>
      <c r="F69" s="31"/>
      <c r="G69" s="31"/>
      <c r="H69" s="31"/>
      <c r="I69" s="31"/>
      <c r="J69" s="31"/>
      <c r="K69" s="31"/>
      <c r="L69" s="25"/>
    </row>
    <row r="73" spans="2:12" s="1" customFormat="1" ht="6.95" customHeight="1">
      <c r="B73" s="32"/>
      <c r="C73" s="33"/>
      <c r="D73" s="33"/>
      <c r="E73" s="33"/>
      <c r="F73" s="33"/>
      <c r="G73" s="33"/>
      <c r="H73" s="33"/>
      <c r="I73" s="33"/>
      <c r="J73" s="33"/>
      <c r="K73" s="33"/>
      <c r="L73" s="25"/>
    </row>
    <row r="74" spans="2:12" s="1" customFormat="1" ht="24.95" customHeight="1">
      <c r="B74" s="22"/>
      <c r="C74" s="14" t="s">
        <v>88</v>
      </c>
      <c r="D74" s="23"/>
      <c r="E74" s="23"/>
      <c r="F74" s="23"/>
      <c r="G74" s="23"/>
      <c r="H74" s="23"/>
      <c r="I74" s="23"/>
      <c r="J74" s="23"/>
      <c r="K74" s="23"/>
      <c r="L74" s="25"/>
    </row>
    <row r="75" spans="2:12" s="1" customFormat="1" ht="6.95" customHeight="1">
      <c r="B75" s="22"/>
      <c r="C75" s="23"/>
      <c r="D75" s="23"/>
      <c r="E75" s="23"/>
      <c r="F75" s="23"/>
      <c r="G75" s="23"/>
      <c r="H75" s="23"/>
      <c r="I75" s="23"/>
      <c r="J75" s="23"/>
      <c r="K75" s="23"/>
      <c r="L75" s="25"/>
    </row>
    <row r="76" spans="2:12" s="1" customFormat="1" ht="12" customHeight="1">
      <c r="B76" s="22"/>
      <c r="C76" s="19" t="s">
        <v>12</v>
      </c>
      <c r="D76" s="23"/>
      <c r="E76" s="23"/>
      <c r="F76" s="23"/>
      <c r="G76" s="23"/>
      <c r="H76" s="23"/>
      <c r="I76" s="23"/>
      <c r="J76" s="23"/>
      <c r="K76" s="23"/>
      <c r="L76" s="25"/>
    </row>
    <row r="77" spans="2:12" s="1" customFormat="1" ht="16.5" customHeight="1">
      <c r="B77" s="22"/>
      <c r="C77" s="23"/>
      <c r="D77" s="23"/>
      <c r="E77" s="345" t="str">
        <f>E7</f>
        <v>Lipanská, Kolín</v>
      </c>
      <c r="F77" s="325"/>
      <c r="G77" s="325"/>
      <c r="H77" s="325"/>
      <c r="I77" s="23"/>
      <c r="J77" s="23"/>
      <c r="K77" s="23"/>
      <c r="L77" s="25"/>
    </row>
    <row r="78" spans="2:12" s="1" customFormat="1" ht="6.95" customHeight="1">
      <c r="B78" s="22"/>
      <c r="C78" s="23"/>
      <c r="D78" s="23"/>
      <c r="E78" s="23"/>
      <c r="F78" s="23"/>
      <c r="G78" s="23"/>
      <c r="H78" s="23"/>
      <c r="I78" s="23"/>
      <c r="J78" s="23"/>
      <c r="K78" s="23"/>
      <c r="L78" s="25"/>
    </row>
    <row r="79" spans="2:12" s="1" customFormat="1" ht="12" customHeight="1">
      <c r="B79" s="22"/>
      <c r="C79" s="19" t="s">
        <v>16</v>
      </c>
      <c r="D79" s="23"/>
      <c r="E79" s="23"/>
      <c r="F79" s="17" t="str">
        <f>F10</f>
        <v>Kolín</v>
      </c>
      <c r="G79" s="23"/>
      <c r="H79" s="23"/>
      <c r="I79" s="19" t="s">
        <v>18</v>
      </c>
      <c r="J79" s="37">
        <f>IF(J10="","",J10)</f>
        <v>0</v>
      </c>
      <c r="K79" s="23"/>
      <c r="L79" s="25"/>
    </row>
    <row r="80" spans="2:12" s="1" customFormat="1" ht="6.95" customHeight="1">
      <c r="B80" s="22"/>
      <c r="C80" s="23"/>
      <c r="D80" s="23"/>
      <c r="E80" s="23"/>
      <c r="F80" s="23"/>
      <c r="G80" s="23"/>
      <c r="H80" s="23"/>
      <c r="I80" s="23"/>
      <c r="J80" s="23"/>
      <c r="K80" s="23"/>
      <c r="L80" s="25"/>
    </row>
    <row r="81" spans="2:65" s="1" customFormat="1" ht="13.7" customHeight="1">
      <c r="B81" s="22"/>
      <c r="C81" s="19" t="s">
        <v>19</v>
      </c>
      <c r="D81" s="23"/>
      <c r="E81" s="23"/>
      <c r="F81" s="17">
        <f>E13</f>
        <v>0</v>
      </c>
      <c r="G81" s="23"/>
      <c r="H81" s="23"/>
      <c r="I81" s="19" t="s">
        <v>24</v>
      </c>
      <c r="J81" s="20">
        <f>E19</f>
        <v>0</v>
      </c>
      <c r="K81" s="23"/>
      <c r="L81" s="25"/>
    </row>
    <row r="82" spans="2:65" s="1" customFormat="1" ht="13.7" customHeight="1">
      <c r="B82" s="22"/>
      <c r="C82" s="19" t="s">
        <v>23</v>
      </c>
      <c r="D82" s="23"/>
      <c r="E82" s="23"/>
      <c r="F82" s="17" t="str">
        <f>IF(E16="","",E16)</f>
        <v/>
      </c>
      <c r="G82" s="23"/>
      <c r="H82" s="23"/>
      <c r="I82" s="19" t="s">
        <v>26</v>
      </c>
      <c r="J82" s="20">
        <f>E22</f>
        <v>0</v>
      </c>
      <c r="K82" s="23"/>
      <c r="L82" s="25"/>
    </row>
    <row r="83" spans="2:65" s="1" customFormat="1" ht="10.35" customHeight="1">
      <c r="B83" s="22"/>
      <c r="C83" s="23"/>
      <c r="D83" s="23"/>
      <c r="E83" s="23"/>
      <c r="F83" s="23"/>
      <c r="G83" s="23"/>
      <c r="H83" s="23"/>
      <c r="I83" s="23"/>
      <c r="J83" s="23"/>
      <c r="K83" s="23"/>
      <c r="L83" s="25"/>
    </row>
    <row r="84" spans="2:65" s="5" customFormat="1" ht="29.25" customHeight="1">
      <c r="B84" s="104"/>
      <c r="C84" s="105" t="s">
        <v>89</v>
      </c>
      <c r="D84" s="106" t="s">
        <v>47</v>
      </c>
      <c r="E84" s="106" t="s">
        <v>43</v>
      </c>
      <c r="F84" s="106" t="s">
        <v>44</v>
      </c>
      <c r="G84" s="106" t="s">
        <v>90</v>
      </c>
      <c r="H84" s="106" t="s">
        <v>91</v>
      </c>
      <c r="I84" s="106" t="s">
        <v>92</v>
      </c>
      <c r="J84" s="106" t="s">
        <v>73</v>
      </c>
      <c r="K84" s="107" t="s">
        <v>93</v>
      </c>
      <c r="L84" s="108"/>
      <c r="M84" s="44" t="s">
        <v>1</v>
      </c>
      <c r="N84" s="45" t="s">
        <v>32</v>
      </c>
      <c r="O84" s="45" t="s">
        <v>94</v>
      </c>
      <c r="P84" s="45" t="s">
        <v>95</v>
      </c>
      <c r="Q84" s="45" t="s">
        <v>96</v>
      </c>
      <c r="R84" s="45" t="s">
        <v>97</v>
      </c>
      <c r="S84" s="45" t="s">
        <v>98</v>
      </c>
      <c r="T84" s="46" t="s">
        <v>99</v>
      </c>
    </row>
    <row r="85" spans="2:65" s="1" customFormat="1" ht="22.9" customHeight="1">
      <c r="B85" s="22"/>
      <c r="C85" s="51" t="s">
        <v>100</v>
      </c>
      <c r="D85" s="23"/>
      <c r="E85" s="23"/>
      <c r="F85" s="23"/>
      <c r="G85" s="23"/>
      <c r="H85" s="23"/>
      <c r="I85" s="23"/>
      <c r="J85" s="109">
        <f>BK85</f>
        <v>0</v>
      </c>
      <c r="K85" s="23"/>
      <c r="L85" s="25"/>
      <c r="M85" s="47"/>
      <c r="N85" s="48"/>
      <c r="O85" s="48"/>
      <c r="P85" s="110">
        <f>P86+P162</f>
        <v>2173.8983979999998</v>
      </c>
      <c r="Q85" s="48"/>
      <c r="R85" s="110">
        <f>R86+R162</f>
        <v>24.621079999999999</v>
      </c>
      <c r="S85" s="48"/>
      <c r="T85" s="111">
        <f>T86+T162</f>
        <v>658.09399999999994</v>
      </c>
      <c r="AT85" s="8" t="s">
        <v>61</v>
      </c>
      <c r="AU85" s="8" t="s">
        <v>75</v>
      </c>
      <c r="BK85" s="112">
        <f>BK86+BK162</f>
        <v>0</v>
      </c>
    </row>
    <row r="86" spans="2:65" s="6" customFormat="1" ht="25.9" customHeight="1">
      <c r="B86" s="113"/>
      <c r="C86" s="114"/>
      <c r="D86" s="115" t="s">
        <v>61</v>
      </c>
      <c r="E86" s="116" t="s">
        <v>101</v>
      </c>
      <c r="F86" s="116" t="s">
        <v>102</v>
      </c>
      <c r="G86" s="114"/>
      <c r="H86" s="114"/>
      <c r="I86" s="114"/>
      <c r="J86" s="117">
        <f>BK86</f>
        <v>0</v>
      </c>
      <c r="K86" s="114"/>
      <c r="L86" s="118"/>
      <c r="M86" s="119"/>
      <c r="N86" s="120"/>
      <c r="O86" s="120"/>
      <c r="P86" s="121">
        <f>P87+P102+P118+P122+P148+P157</f>
        <v>2173.8983979999998</v>
      </c>
      <c r="Q86" s="120"/>
      <c r="R86" s="121">
        <f>R87+R102+R118+R122+R148+R157</f>
        <v>24.621079999999999</v>
      </c>
      <c r="S86" s="120"/>
      <c r="T86" s="122">
        <f>T87+T102+T118+T122+T148+T157</f>
        <v>658.09399999999994</v>
      </c>
      <c r="AR86" s="123" t="s">
        <v>67</v>
      </c>
      <c r="AT86" s="124" t="s">
        <v>61</v>
      </c>
      <c r="AU86" s="124" t="s">
        <v>62</v>
      </c>
      <c r="AY86" s="123" t="s">
        <v>103</v>
      </c>
      <c r="BK86" s="125">
        <f>BK87+BK102+BK118+BK122+BK148+BK157</f>
        <v>0</v>
      </c>
    </row>
    <row r="87" spans="2:65" s="6" customFormat="1" ht="22.9" customHeight="1">
      <c r="B87" s="113"/>
      <c r="C87" s="114"/>
      <c r="D87" s="115" t="s">
        <v>61</v>
      </c>
      <c r="E87" s="126" t="s">
        <v>67</v>
      </c>
      <c r="F87" s="126" t="s">
        <v>104</v>
      </c>
      <c r="G87" s="114"/>
      <c r="H87" s="114"/>
      <c r="I87" s="114"/>
      <c r="J87" s="127">
        <f>BK87</f>
        <v>0</v>
      </c>
      <c r="K87" s="114"/>
      <c r="L87" s="118"/>
      <c r="M87" s="119"/>
      <c r="N87" s="120"/>
      <c r="O87" s="120"/>
      <c r="P87" s="121">
        <f>SUM(P88:P101)</f>
        <v>1132.8409999999999</v>
      </c>
      <c r="Q87" s="120"/>
      <c r="R87" s="121">
        <f>SUM(R88:R101)</f>
        <v>7.0000000000000007E-2</v>
      </c>
      <c r="S87" s="120"/>
      <c r="T87" s="122">
        <f>SUM(T88:T101)</f>
        <v>658.09399999999994</v>
      </c>
      <c r="AR87" s="123" t="s">
        <v>67</v>
      </c>
      <c r="AT87" s="124" t="s">
        <v>61</v>
      </c>
      <c r="AU87" s="124" t="s">
        <v>67</v>
      </c>
      <c r="AY87" s="123" t="s">
        <v>103</v>
      </c>
      <c r="BK87" s="125">
        <f>SUM(BK88:BK101)</f>
        <v>0</v>
      </c>
    </row>
    <row r="88" spans="2:65" s="1" customFormat="1" ht="33.75" customHeight="1">
      <c r="B88" s="22"/>
      <c r="C88" s="128" t="s">
        <v>67</v>
      </c>
      <c r="D88" s="128" t="s">
        <v>105</v>
      </c>
      <c r="E88" s="129" t="s">
        <v>106</v>
      </c>
      <c r="F88" s="130" t="s">
        <v>107</v>
      </c>
      <c r="G88" s="131" t="s">
        <v>108</v>
      </c>
      <c r="H88" s="132">
        <v>8</v>
      </c>
      <c r="I88" s="278"/>
      <c r="J88" s="133">
        <f>ROUND(I88*H88,2)</f>
        <v>0</v>
      </c>
      <c r="K88" s="130" t="s">
        <v>109</v>
      </c>
      <c r="L88" s="25"/>
      <c r="M88" s="39" t="s">
        <v>1</v>
      </c>
      <c r="N88" s="134" t="s">
        <v>33</v>
      </c>
      <c r="O88" s="135">
        <v>0.41</v>
      </c>
      <c r="P88" s="135">
        <f>O88*H88</f>
        <v>3.28</v>
      </c>
      <c r="Q88" s="135">
        <v>0</v>
      </c>
      <c r="R88" s="135">
        <f>Q88*H88</f>
        <v>0</v>
      </c>
      <c r="S88" s="135">
        <v>0.26</v>
      </c>
      <c r="T88" s="136">
        <f>S88*H88</f>
        <v>2.08</v>
      </c>
      <c r="AR88" s="8" t="s">
        <v>110</v>
      </c>
      <c r="AT88" s="8" t="s">
        <v>105</v>
      </c>
      <c r="AU88" s="8" t="s">
        <v>69</v>
      </c>
      <c r="AY88" s="8" t="s">
        <v>103</v>
      </c>
      <c r="BE88" s="137">
        <f>IF(N88="základní",J88,0)</f>
        <v>0</v>
      </c>
      <c r="BF88" s="137">
        <f>IF(N88="snížená",J88,0)</f>
        <v>0</v>
      </c>
      <c r="BG88" s="137">
        <f>IF(N88="zákl. přenesená",J88,0)</f>
        <v>0</v>
      </c>
      <c r="BH88" s="137">
        <f>IF(N88="sníž. přenesená",J88,0)</f>
        <v>0</v>
      </c>
      <c r="BI88" s="137">
        <f>IF(N88="nulová",J88,0)</f>
        <v>0</v>
      </c>
      <c r="BJ88" s="8" t="s">
        <v>67</v>
      </c>
      <c r="BK88" s="137">
        <f>ROUND(I88*H88,2)</f>
        <v>0</v>
      </c>
      <c r="BL88" s="8" t="s">
        <v>110</v>
      </c>
      <c r="BM88" s="8" t="s">
        <v>111</v>
      </c>
    </row>
    <row r="89" spans="2:65" s="7" customFormat="1">
      <c r="B89" s="138"/>
      <c r="C89" s="139"/>
      <c r="D89" s="140" t="s">
        <v>112</v>
      </c>
      <c r="E89" s="141" t="s">
        <v>1</v>
      </c>
      <c r="F89" s="142" t="s">
        <v>113</v>
      </c>
      <c r="G89" s="139"/>
      <c r="H89" s="143">
        <v>8</v>
      </c>
      <c r="I89" s="139"/>
      <c r="J89" s="139"/>
      <c r="K89" s="139"/>
      <c r="L89" s="144"/>
      <c r="M89" s="145"/>
      <c r="N89" s="146"/>
      <c r="O89" s="146"/>
      <c r="P89" s="146"/>
      <c r="Q89" s="146"/>
      <c r="R89" s="146"/>
      <c r="S89" s="146"/>
      <c r="T89" s="147"/>
      <c r="AT89" s="148" t="s">
        <v>112</v>
      </c>
      <c r="AU89" s="148" t="s">
        <v>69</v>
      </c>
      <c r="AV89" s="7" t="s">
        <v>69</v>
      </c>
      <c r="AW89" s="7" t="s">
        <v>25</v>
      </c>
      <c r="AX89" s="7" t="s">
        <v>67</v>
      </c>
      <c r="AY89" s="148" t="s">
        <v>103</v>
      </c>
    </row>
    <row r="90" spans="2:65" s="1" customFormat="1" ht="22.5" customHeight="1">
      <c r="B90" s="22"/>
      <c r="C90" s="128" t="s">
        <v>69</v>
      </c>
      <c r="D90" s="128" t="s">
        <v>105</v>
      </c>
      <c r="E90" s="129" t="s">
        <v>114</v>
      </c>
      <c r="F90" s="130" t="s">
        <v>115</v>
      </c>
      <c r="G90" s="131" t="s">
        <v>108</v>
      </c>
      <c r="H90" s="132">
        <v>730</v>
      </c>
      <c r="I90" s="278"/>
      <c r="J90" s="133">
        <f>ROUND(I90*H90,2)</f>
        <v>0</v>
      </c>
      <c r="K90" s="130" t="s">
        <v>116</v>
      </c>
      <c r="L90" s="25"/>
      <c r="M90" s="39" t="s">
        <v>1</v>
      </c>
      <c r="N90" s="134" t="s">
        <v>33</v>
      </c>
      <c r="O90" s="135">
        <v>1.373</v>
      </c>
      <c r="P90" s="135">
        <f>O90*H90</f>
        <v>1002.29</v>
      </c>
      <c r="Q90" s="135">
        <v>0</v>
      </c>
      <c r="R90" s="135">
        <f>Q90*H90</f>
        <v>0</v>
      </c>
      <c r="S90" s="135">
        <v>0.57999999999999996</v>
      </c>
      <c r="T90" s="136">
        <f>S90*H90</f>
        <v>423.4</v>
      </c>
      <c r="AR90" s="8" t="s">
        <v>110</v>
      </c>
      <c r="AT90" s="8" t="s">
        <v>105</v>
      </c>
      <c r="AU90" s="8" t="s">
        <v>69</v>
      </c>
      <c r="AY90" s="8" t="s">
        <v>103</v>
      </c>
      <c r="BE90" s="137">
        <f>IF(N90="základní",J90,0)</f>
        <v>0</v>
      </c>
      <c r="BF90" s="137">
        <f>IF(N90="snížená",J90,0)</f>
        <v>0</v>
      </c>
      <c r="BG90" s="137">
        <f>IF(N90="zákl. přenesená",J90,0)</f>
        <v>0</v>
      </c>
      <c r="BH90" s="137">
        <f>IF(N90="sníž. přenesená",J90,0)</f>
        <v>0</v>
      </c>
      <c r="BI90" s="137">
        <f>IF(N90="nulová",J90,0)</f>
        <v>0</v>
      </c>
      <c r="BJ90" s="8" t="s">
        <v>67</v>
      </c>
      <c r="BK90" s="137">
        <f>ROUND(I90*H90,2)</f>
        <v>0</v>
      </c>
      <c r="BL90" s="8" t="s">
        <v>110</v>
      </c>
      <c r="BM90" s="8" t="s">
        <v>117</v>
      </c>
    </row>
    <row r="91" spans="2:65" s="7" customFormat="1">
      <c r="B91" s="138"/>
      <c r="C91" s="139"/>
      <c r="D91" s="140" t="s">
        <v>112</v>
      </c>
      <c r="E91" s="141" t="s">
        <v>1</v>
      </c>
      <c r="F91" s="142" t="s">
        <v>118</v>
      </c>
      <c r="G91" s="139"/>
      <c r="H91" s="143">
        <v>730</v>
      </c>
      <c r="I91" s="139"/>
      <c r="J91" s="139"/>
      <c r="K91" s="139"/>
      <c r="L91" s="144"/>
      <c r="M91" s="145"/>
      <c r="N91" s="146"/>
      <c r="O91" s="146"/>
      <c r="P91" s="146"/>
      <c r="Q91" s="146"/>
      <c r="R91" s="146"/>
      <c r="S91" s="146"/>
      <c r="T91" s="147"/>
      <c r="AT91" s="148" t="s">
        <v>112</v>
      </c>
      <c r="AU91" s="148" t="s">
        <v>69</v>
      </c>
      <c r="AV91" s="7" t="s">
        <v>69</v>
      </c>
      <c r="AW91" s="7" t="s">
        <v>25</v>
      </c>
      <c r="AX91" s="7" t="s">
        <v>67</v>
      </c>
      <c r="AY91" s="148" t="s">
        <v>103</v>
      </c>
    </row>
    <row r="92" spans="2:65" s="1" customFormat="1" ht="22.5" customHeight="1">
      <c r="B92" s="22"/>
      <c r="C92" s="128" t="s">
        <v>119</v>
      </c>
      <c r="D92" s="128" t="s">
        <v>105</v>
      </c>
      <c r="E92" s="129" t="s">
        <v>120</v>
      </c>
      <c r="F92" s="130" t="s">
        <v>121</v>
      </c>
      <c r="G92" s="131" t="s">
        <v>108</v>
      </c>
      <c r="H92" s="132">
        <v>8</v>
      </c>
      <c r="I92" s="278"/>
      <c r="J92" s="133">
        <f>ROUND(I92*H92,2)</f>
        <v>0</v>
      </c>
      <c r="K92" s="130" t="s">
        <v>109</v>
      </c>
      <c r="L92" s="25"/>
      <c r="M92" s="39" t="s">
        <v>1</v>
      </c>
      <c r="N92" s="134" t="s">
        <v>33</v>
      </c>
      <c r="O92" s="135">
        <v>0.22</v>
      </c>
      <c r="P92" s="135">
        <f>O92*H92</f>
        <v>1.76</v>
      </c>
      <c r="Q92" s="135">
        <v>0</v>
      </c>
      <c r="R92" s="135">
        <f>Q92*H92</f>
        <v>0</v>
      </c>
      <c r="S92" s="135">
        <v>9.8000000000000004E-2</v>
      </c>
      <c r="T92" s="136">
        <f>S92*H92</f>
        <v>0.78400000000000003</v>
      </c>
      <c r="AR92" s="8" t="s">
        <v>110</v>
      </c>
      <c r="AT92" s="8" t="s">
        <v>105</v>
      </c>
      <c r="AU92" s="8" t="s">
        <v>69</v>
      </c>
      <c r="AY92" s="8" t="s">
        <v>103</v>
      </c>
      <c r="BE92" s="137">
        <f>IF(N92="základní",J92,0)</f>
        <v>0</v>
      </c>
      <c r="BF92" s="137">
        <f>IF(N92="snížená",J92,0)</f>
        <v>0</v>
      </c>
      <c r="BG92" s="137">
        <f>IF(N92="zákl. přenesená",J92,0)</f>
        <v>0</v>
      </c>
      <c r="BH92" s="137">
        <f>IF(N92="sníž. přenesená",J92,0)</f>
        <v>0</v>
      </c>
      <c r="BI92" s="137">
        <f>IF(N92="nulová",J92,0)</f>
        <v>0</v>
      </c>
      <c r="BJ92" s="8" t="s">
        <v>67</v>
      </c>
      <c r="BK92" s="137">
        <f>ROUND(I92*H92,2)</f>
        <v>0</v>
      </c>
      <c r="BL92" s="8" t="s">
        <v>110</v>
      </c>
      <c r="BM92" s="8" t="s">
        <v>122</v>
      </c>
    </row>
    <row r="93" spans="2:65" s="7" customFormat="1">
      <c r="B93" s="138"/>
      <c r="C93" s="139"/>
      <c r="D93" s="140" t="s">
        <v>112</v>
      </c>
      <c r="E93" s="141" t="s">
        <v>1</v>
      </c>
      <c r="F93" s="142" t="s">
        <v>123</v>
      </c>
      <c r="G93" s="139"/>
      <c r="H93" s="143">
        <v>8</v>
      </c>
      <c r="I93" s="139"/>
      <c r="J93" s="139"/>
      <c r="K93" s="139"/>
      <c r="L93" s="144"/>
      <c r="M93" s="145"/>
      <c r="N93" s="146"/>
      <c r="O93" s="146"/>
      <c r="P93" s="146"/>
      <c r="Q93" s="146"/>
      <c r="R93" s="146"/>
      <c r="S93" s="146"/>
      <c r="T93" s="147"/>
      <c r="AT93" s="148" t="s">
        <v>112</v>
      </c>
      <c r="AU93" s="148" t="s">
        <v>69</v>
      </c>
      <c r="AV93" s="7" t="s">
        <v>69</v>
      </c>
      <c r="AW93" s="7" t="s">
        <v>25</v>
      </c>
      <c r="AX93" s="7" t="s">
        <v>67</v>
      </c>
      <c r="AY93" s="148" t="s">
        <v>103</v>
      </c>
    </row>
    <row r="94" spans="2:65" s="1" customFormat="1" ht="22.5" customHeight="1">
      <c r="B94" s="22"/>
      <c r="C94" s="128" t="s">
        <v>110</v>
      </c>
      <c r="D94" s="128" t="s">
        <v>105</v>
      </c>
      <c r="E94" s="129" t="s">
        <v>124</v>
      </c>
      <c r="F94" s="130" t="s">
        <v>125</v>
      </c>
      <c r="G94" s="131" t="s">
        <v>108</v>
      </c>
      <c r="H94" s="132">
        <v>875</v>
      </c>
      <c r="I94" s="278"/>
      <c r="J94" s="133">
        <f>ROUND(I94*H94,2)</f>
        <v>0</v>
      </c>
      <c r="K94" s="130" t="s">
        <v>116</v>
      </c>
      <c r="L94" s="25"/>
      <c r="M94" s="39" t="s">
        <v>1</v>
      </c>
      <c r="N94" s="134" t="s">
        <v>33</v>
      </c>
      <c r="O94" s="135">
        <v>9.4E-2</v>
      </c>
      <c r="P94" s="135">
        <f>O94*H94</f>
        <v>82.25</v>
      </c>
      <c r="Q94" s="135">
        <v>8.0000000000000007E-5</v>
      </c>
      <c r="R94" s="135">
        <f>Q94*H94</f>
        <v>7.0000000000000007E-2</v>
      </c>
      <c r="S94" s="135">
        <v>0.25600000000000001</v>
      </c>
      <c r="T94" s="136">
        <f>S94*H94</f>
        <v>224</v>
      </c>
      <c r="AR94" s="8" t="s">
        <v>110</v>
      </c>
      <c r="AT94" s="8" t="s">
        <v>105</v>
      </c>
      <c r="AU94" s="8" t="s">
        <v>69</v>
      </c>
      <c r="AY94" s="8" t="s">
        <v>103</v>
      </c>
      <c r="BE94" s="137">
        <f>IF(N94="základní",J94,0)</f>
        <v>0</v>
      </c>
      <c r="BF94" s="137">
        <f>IF(N94="snížená",J94,0)</f>
        <v>0</v>
      </c>
      <c r="BG94" s="137">
        <f>IF(N94="zákl. přenesená",J94,0)</f>
        <v>0</v>
      </c>
      <c r="BH94" s="137">
        <f>IF(N94="sníž. přenesená",J94,0)</f>
        <v>0</v>
      </c>
      <c r="BI94" s="137">
        <f>IF(N94="nulová",J94,0)</f>
        <v>0</v>
      </c>
      <c r="BJ94" s="8" t="s">
        <v>67</v>
      </c>
      <c r="BK94" s="137">
        <f>ROUND(I94*H94,2)</f>
        <v>0</v>
      </c>
      <c r="BL94" s="8" t="s">
        <v>110</v>
      </c>
      <c r="BM94" s="8" t="s">
        <v>126</v>
      </c>
    </row>
    <row r="95" spans="2:65" s="7" customFormat="1">
      <c r="B95" s="138"/>
      <c r="C95" s="139"/>
      <c r="D95" s="140" t="s">
        <v>112</v>
      </c>
      <c r="E95" s="141" t="s">
        <v>1</v>
      </c>
      <c r="F95" s="142" t="s">
        <v>127</v>
      </c>
      <c r="G95" s="139"/>
      <c r="H95" s="143">
        <v>875</v>
      </c>
      <c r="I95" s="139"/>
      <c r="J95" s="139"/>
      <c r="K95" s="139"/>
      <c r="L95" s="144"/>
      <c r="M95" s="145"/>
      <c r="N95" s="146"/>
      <c r="O95" s="146"/>
      <c r="P95" s="146"/>
      <c r="Q95" s="146"/>
      <c r="R95" s="146"/>
      <c r="S95" s="146"/>
      <c r="T95" s="147"/>
      <c r="AT95" s="148" t="s">
        <v>112</v>
      </c>
      <c r="AU95" s="148" t="s">
        <v>69</v>
      </c>
      <c r="AV95" s="7" t="s">
        <v>69</v>
      </c>
      <c r="AW95" s="7" t="s">
        <v>25</v>
      </c>
      <c r="AX95" s="7" t="s">
        <v>67</v>
      </c>
      <c r="AY95" s="148" t="s">
        <v>103</v>
      </c>
    </row>
    <row r="96" spans="2:65" s="1" customFormat="1" ht="22.5" customHeight="1">
      <c r="B96" s="22"/>
      <c r="C96" s="128" t="s">
        <v>128</v>
      </c>
      <c r="D96" s="128" t="s">
        <v>105</v>
      </c>
      <c r="E96" s="129" t="s">
        <v>129</v>
      </c>
      <c r="F96" s="130" t="s">
        <v>130</v>
      </c>
      <c r="G96" s="131" t="s">
        <v>131</v>
      </c>
      <c r="H96" s="132">
        <v>27</v>
      </c>
      <c r="I96" s="278"/>
      <c r="J96" s="133">
        <f>ROUND(I96*H96,2)</f>
        <v>0</v>
      </c>
      <c r="K96" s="130" t="s">
        <v>116</v>
      </c>
      <c r="L96" s="25"/>
      <c r="M96" s="39" t="s">
        <v>1</v>
      </c>
      <c r="N96" s="134" t="s">
        <v>33</v>
      </c>
      <c r="O96" s="135">
        <v>0.27200000000000002</v>
      </c>
      <c r="P96" s="135">
        <f>O96*H96</f>
        <v>7.3440000000000003</v>
      </c>
      <c r="Q96" s="135">
        <v>0</v>
      </c>
      <c r="R96" s="135">
        <f>Q96*H96</f>
        <v>0</v>
      </c>
      <c r="S96" s="135">
        <v>0.28999999999999998</v>
      </c>
      <c r="T96" s="136">
        <f>S96*H96</f>
        <v>7.8299999999999992</v>
      </c>
      <c r="AR96" s="8" t="s">
        <v>110</v>
      </c>
      <c r="AT96" s="8" t="s">
        <v>105</v>
      </c>
      <c r="AU96" s="8" t="s">
        <v>69</v>
      </c>
      <c r="AY96" s="8" t="s">
        <v>103</v>
      </c>
      <c r="BE96" s="137">
        <f>IF(N96="základní",J96,0)</f>
        <v>0</v>
      </c>
      <c r="BF96" s="137">
        <f>IF(N96="snížená",J96,0)</f>
        <v>0</v>
      </c>
      <c r="BG96" s="137">
        <f>IF(N96="zákl. přenesená",J96,0)</f>
        <v>0</v>
      </c>
      <c r="BH96" s="137">
        <f>IF(N96="sníž. přenesená",J96,0)</f>
        <v>0</v>
      </c>
      <c r="BI96" s="137">
        <f>IF(N96="nulová",J96,0)</f>
        <v>0</v>
      </c>
      <c r="BJ96" s="8" t="s">
        <v>67</v>
      </c>
      <c r="BK96" s="137">
        <f>ROUND(I96*H96,2)</f>
        <v>0</v>
      </c>
      <c r="BL96" s="8" t="s">
        <v>110</v>
      </c>
      <c r="BM96" s="8" t="s">
        <v>132</v>
      </c>
    </row>
    <row r="97" spans="2:65" s="7" customFormat="1">
      <c r="B97" s="138"/>
      <c r="C97" s="139"/>
      <c r="D97" s="140" t="s">
        <v>112</v>
      </c>
      <c r="E97" s="141" t="s">
        <v>1</v>
      </c>
      <c r="F97" s="142" t="s">
        <v>133</v>
      </c>
      <c r="G97" s="139"/>
      <c r="H97" s="143">
        <v>27</v>
      </c>
      <c r="I97" s="139"/>
      <c r="J97" s="139"/>
      <c r="K97" s="139"/>
      <c r="L97" s="144"/>
      <c r="M97" s="145"/>
      <c r="N97" s="146"/>
      <c r="O97" s="146"/>
      <c r="P97" s="146"/>
      <c r="Q97" s="146"/>
      <c r="R97" s="146"/>
      <c r="S97" s="146"/>
      <c r="T97" s="147"/>
      <c r="AT97" s="148" t="s">
        <v>112</v>
      </c>
      <c r="AU97" s="148" t="s">
        <v>69</v>
      </c>
      <c r="AV97" s="7" t="s">
        <v>69</v>
      </c>
      <c r="AW97" s="7" t="s">
        <v>25</v>
      </c>
      <c r="AX97" s="7" t="s">
        <v>67</v>
      </c>
      <c r="AY97" s="148" t="s">
        <v>103</v>
      </c>
    </row>
    <row r="98" spans="2:65" s="1" customFormat="1" ht="22.5" customHeight="1">
      <c r="B98" s="22"/>
      <c r="C98" s="128" t="s">
        <v>134</v>
      </c>
      <c r="D98" s="128" t="s">
        <v>105</v>
      </c>
      <c r="E98" s="129" t="s">
        <v>135</v>
      </c>
      <c r="F98" s="130" t="s">
        <v>136</v>
      </c>
      <c r="G98" s="131" t="s">
        <v>137</v>
      </c>
      <c r="H98" s="132">
        <v>1.8</v>
      </c>
      <c r="I98" s="278"/>
      <c r="J98" s="133">
        <f>ROUND(I98*H98,2)</f>
        <v>0</v>
      </c>
      <c r="K98" s="130" t="s">
        <v>109</v>
      </c>
      <c r="L98" s="25"/>
      <c r="M98" s="39" t="s">
        <v>1</v>
      </c>
      <c r="N98" s="134" t="s">
        <v>33</v>
      </c>
      <c r="O98" s="135">
        <v>2.94</v>
      </c>
      <c r="P98" s="135">
        <f>O98*H98</f>
        <v>5.2919999999999998</v>
      </c>
      <c r="Q98" s="135">
        <v>0</v>
      </c>
      <c r="R98" s="135">
        <f>Q98*H98</f>
        <v>0</v>
      </c>
      <c r="S98" s="135">
        <v>0</v>
      </c>
      <c r="T98" s="136">
        <f>S98*H98</f>
        <v>0</v>
      </c>
      <c r="AR98" s="8" t="s">
        <v>110</v>
      </c>
      <c r="AT98" s="8" t="s">
        <v>105</v>
      </c>
      <c r="AU98" s="8" t="s">
        <v>69</v>
      </c>
      <c r="AY98" s="8" t="s">
        <v>103</v>
      </c>
      <c r="BE98" s="137">
        <f>IF(N98="základní",J98,0)</f>
        <v>0</v>
      </c>
      <c r="BF98" s="137">
        <f>IF(N98="snížená",J98,0)</f>
        <v>0</v>
      </c>
      <c r="BG98" s="137">
        <f>IF(N98="zákl. přenesená",J98,0)</f>
        <v>0</v>
      </c>
      <c r="BH98" s="137">
        <f>IF(N98="sníž. přenesená",J98,0)</f>
        <v>0</v>
      </c>
      <c r="BI98" s="137">
        <f>IF(N98="nulová",J98,0)</f>
        <v>0</v>
      </c>
      <c r="BJ98" s="8" t="s">
        <v>67</v>
      </c>
      <c r="BK98" s="137">
        <f>ROUND(I98*H98,2)</f>
        <v>0</v>
      </c>
      <c r="BL98" s="8" t="s">
        <v>110</v>
      </c>
      <c r="BM98" s="8" t="s">
        <v>138</v>
      </c>
    </row>
    <row r="99" spans="2:65" s="7" customFormat="1">
      <c r="B99" s="138"/>
      <c r="C99" s="139"/>
      <c r="D99" s="140" t="s">
        <v>112</v>
      </c>
      <c r="E99" s="141" t="s">
        <v>1</v>
      </c>
      <c r="F99" s="142" t="s">
        <v>139</v>
      </c>
      <c r="G99" s="139"/>
      <c r="H99" s="143">
        <v>1.8</v>
      </c>
      <c r="I99" s="139"/>
      <c r="J99" s="139"/>
      <c r="K99" s="139"/>
      <c r="L99" s="144"/>
      <c r="M99" s="145"/>
      <c r="N99" s="146"/>
      <c r="O99" s="146"/>
      <c r="P99" s="146"/>
      <c r="Q99" s="146"/>
      <c r="R99" s="146"/>
      <c r="S99" s="146"/>
      <c r="T99" s="147"/>
      <c r="AT99" s="148" t="s">
        <v>112</v>
      </c>
      <c r="AU99" s="148" t="s">
        <v>69</v>
      </c>
      <c r="AV99" s="7" t="s">
        <v>69</v>
      </c>
      <c r="AW99" s="7" t="s">
        <v>25</v>
      </c>
      <c r="AX99" s="7" t="s">
        <v>67</v>
      </c>
      <c r="AY99" s="148" t="s">
        <v>103</v>
      </c>
    </row>
    <row r="100" spans="2:65" s="1" customFormat="1" ht="16.5" customHeight="1">
      <c r="B100" s="22"/>
      <c r="C100" s="128" t="s">
        <v>140</v>
      </c>
      <c r="D100" s="128" t="s">
        <v>105</v>
      </c>
      <c r="E100" s="129" t="s">
        <v>141</v>
      </c>
      <c r="F100" s="130" t="s">
        <v>142</v>
      </c>
      <c r="G100" s="131" t="s">
        <v>108</v>
      </c>
      <c r="H100" s="132">
        <v>875</v>
      </c>
      <c r="I100" s="278"/>
      <c r="J100" s="133">
        <f>ROUND(I100*H100,2)</f>
        <v>0</v>
      </c>
      <c r="K100" s="130" t="s">
        <v>116</v>
      </c>
      <c r="L100" s="25"/>
      <c r="M100" s="39" t="s">
        <v>1</v>
      </c>
      <c r="N100" s="134" t="s">
        <v>33</v>
      </c>
      <c r="O100" s="135">
        <v>3.5000000000000003E-2</v>
      </c>
      <c r="P100" s="135">
        <f>O100*H100</f>
        <v>30.625000000000004</v>
      </c>
      <c r="Q100" s="135">
        <v>0</v>
      </c>
      <c r="R100" s="135">
        <f>Q100*H100</f>
        <v>0</v>
      </c>
      <c r="S100" s="135">
        <v>0</v>
      </c>
      <c r="T100" s="136">
        <f>S100*H100</f>
        <v>0</v>
      </c>
      <c r="AR100" s="8" t="s">
        <v>110</v>
      </c>
      <c r="AT100" s="8" t="s">
        <v>105</v>
      </c>
      <c r="AU100" s="8" t="s">
        <v>69</v>
      </c>
      <c r="AY100" s="8" t="s">
        <v>103</v>
      </c>
      <c r="BE100" s="137">
        <f>IF(N100="základní",J100,0)</f>
        <v>0</v>
      </c>
      <c r="BF100" s="137">
        <f>IF(N100="snížená",J100,0)</f>
        <v>0</v>
      </c>
      <c r="BG100" s="137">
        <f>IF(N100="zákl. přenesená",J100,0)</f>
        <v>0</v>
      </c>
      <c r="BH100" s="137">
        <f>IF(N100="sníž. přenesená",J100,0)</f>
        <v>0</v>
      </c>
      <c r="BI100" s="137">
        <f>IF(N100="nulová",J100,0)</f>
        <v>0</v>
      </c>
      <c r="BJ100" s="8" t="s">
        <v>67</v>
      </c>
      <c r="BK100" s="137">
        <f>ROUND(I100*H100,2)</f>
        <v>0</v>
      </c>
      <c r="BL100" s="8" t="s">
        <v>110</v>
      </c>
      <c r="BM100" s="8" t="s">
        <v>143</v>
      </c>
    </row>
    <row r="101" spans="2:65" s="7" customFormat="1">
      <c r="B101" s="138"/>
      <c r="C101" s="139"/>
      <c r="D101" s="140" t="s">
        <v>112</v>
      </c>
      <c r="E101" s="141" t="s">
        <v>1</v>
      </c>
      <c r="F101" s="142" t="s">
        <v>127</v>
      </c>
      <c r="G101" s="139"/>
      <c r="H101" s="143">
        <v>875</v>
      </c>
      <c r="I101" s="139"/>
      <c r="J101" s="139"/>
      <c r="K101" s="139"/>
      <c r="L101" s="144"/>
      <c r="M101" s="145"/>
      <c r="N101" s="146"/>
      <c r="O101" s="146"/>
      <c r="P101" s="146"/>
      <c r="Q101" s="146"/>
      <c r="R101" s="146"/>
      <c r="S101" s="146"/>
      <c r="T101" s="147"/>
      <c r="AT101" s="148" t="s">
        <v>112</v>
      </c>
      <c r="AU101" s="148" t="s">
        <v>69</v>
      </c>
      <c r="AV101" s="7" t="s">
        <v>69</v>
      </c>
      <c r="AW101" s="7" t="s">
        <v>25</v>
      </c>
      <c r="AX101" s="7" t="s">
        <v>67</v>
      </c>
      <c r="AY101" s="148" t="s">
        <v>103</v>
      </c>
    </row>
    <row r="102" spans="2:65" s="6" customFormat="1" ht="22.9" customHeight="1">
      <c r="B102" s="113"/>
      <c r="C102" s="114"/>
      <c r="D102" s="115" t="s">
        <v>61</v>
      </c>
      <c r="E102" s="126" t="s">
        <v>128</v>
      </c>
      <c r="F102" s="126" t="s">
        <v>144</v>
      </c>
      <c r="G102" s="114"/>
      <c r="H102" s="114"/>
      <c r="I102" s="114"/>
      <c r="J102" s="127">
        <f>BK102</f>
        <v>0</v>
      </c>
      <c r="K102" s="114"/>
      <c r="L102" s="118"/>
      <c r="M102" s="119"/>
      <c r="N102" s="120"/>
      <c r="O102" s="120"/>
      <c r="P102" s="121">
        <f>SUM(P103:P117)</f>
        <v>191.64900000000003</v>
      </c>
      <c r="Q102" s="120"/>
      <c r="R102" s="121">
        <f>SUM(R103:R117)</f>
        <v>3.4664000000000001</v>
      </c>
      <c r="S102" s="120"/>
      <c r="T102" s="122">
        <f>SUM(T103:T117)</f>
        <v>0</v>
      </c>
      <c r="AR102" s="123" t="s">
        <v>67</v>
      </c>
      <c r="AT102" s="124" t="s">
        <v>61</v>
      </c>
      <c r="AU102" s="124" t="s">
        <v>67</v>
      </c>
      <c r="AY102" s="123" t="s">
        <v>103</v>
      </c>
      <c r="BK102" s="125">
        <f>SUM(BK103:BK117)</f>
        <v>0</v>
      </c>
    </row>
    <row r="103" spans="2:65" s="1" customFormat="1" ht="16.5" customHeight="1">
      <c r="B103" s="22"/>
      <c r="C103" s="128" t="s">
        <v>145</v>
      </c>
      <c r="D103" s="128" t="s">
        <v>105</v>
      </c>
      <c r="E103" s="129" t="s">
        <v>146</v>
      </c>
      <c r="F103" s="130" t="s">
        <v>147</v>
      </c>
      <c r="G103" s="131" t="s">
        <v>108</v>
      </c>
      <c r="H103" s="132">
        <v>730</v>
      </c>
      <c r="I103" s="278"/>
      <c r="J103" s="133">
        <f>ROUND(I103*H103,2)</f>
        <v>0</v>
      </c>
      <c r="K103" s="130" t="s">
        <v>116</v>
      </c>
      <c r="L103" s="25"/>
      <c r="M103" s="39" t="s">
        <v>1</v>
      </c>
      <c r="N103" s="134" t="s">
        <v>33</v>
      </c>
      <c r="O103" s="135">
        <v>2.5999999999999999E-2</v>
      </c>
      <c r="P103" s="135">
        <f>O103*H103</f>
        <v>18.98</v>
      </c>
      <c r="Q103" s="135">
        <v>0</v>
      </c>
      <c r="R103" s="135">
        <f>Q103*H103</f>
        <v>0</v>
      </c>
      <c r="S103" s="135">
        <v>0</v>
      </c>
      <c r="T103" s="136">
        <f>S103*H103</f>
        <v>0</v>
      </c>
      <c r="AR103" s="8" t="s">
        <v>110</v>
      </c>
      <c r="AT103" s="8" t="s">
        <v>105</v>
      </c>
      <c r="AU103" s="8" t="s">
        <v>69</v>
      </c>
      <c r="AY103" s="8" t="s">
        <v>103</v>
      </c>
      <c r="BE103" s="137">
        <f>IF(N103="základní",J103,0)</f>
        <v>0</v>
      </c>
      <c r="BF103" s="137">
        <f>IF(N103="snížená",J103,0)</f>
        <v>0</v>
      </c>
      <c r="BG103" s="137">
        <f>IF(N103="zákl. přenesená",J103,0)</f>
        <v>0</v>
      </c>
      <c r="BH103" s="137">
        <f>IF(N103="sníž. přenesená",J103,0)</f>
        <v>0</v>
      </c>
      <c r="BI103" s="137">
        <f>IF(N103="nulová",J103,0)</f>
        <v>0</v>
      </c>
      <c r="BJ103" s="8" t="s">
        <v>67</v>
      </c>
      <c r="BK103" s="137">
        <f>ROUND(I103*H103,2)</f>
        <v>0</v>
      </c>
      <c r="BL103" s="8" t="s">
        <v>110</v>
      </c>
      <c r="BM103" s="8" t="s">
        <v>148</v>
      </c>
    </row>
    <row r="104" spans="2:65" s="7" customFormat="1">
      <c r="B104" s="138"/>
      <c r="C104" s="139"/>
      <c r="D104" s="140" t="s">
        <v>112</v>
      </c>
      <c r="E104" s="141" t="s">
        <v>1</v>
      </c>
      <c r="F104" s="142" t="s">
        <v>118</v>
      </c>
      <c r="G104" s="139"/>
      <c r="H104" s="143">
        <v>730</v>
      </c>
      <c r="I104" s="139"/>
      <c r="J104" s="139"/>
      <c r="K104" s="139"/>
      <c r="L104" s="144"/>
      <c r="M104" s="145"/>
      <c r="N104" s="146"/>
      <c r="O104" s="146"/>
      <c r="P104" s="146"/>
      <c r="Q104" s="146"/>
      <c r="R104" s="146"/>
      <c r="S104" s="146"/>
      <c r="T104" s="147"/>
      <c r="AT104" s="148" t="s">
        <v>112</v>
      </c>
      <c r="AU104" s="148" t="s">
        <v>69</v>
      </c>
      <c r="AV104" s="7" t="s">
        <v>69</v>
      </c>
      <c r="AW104" s="7" t="s">
        <v>25</v>
      </c>
      <c r="AX104" s="7" t="s">
        <v>67</v>
      </c>
      <c r="AY104" s="148" t="s">
        <v>103</v>
      </c>
    </row>
    <row r="105" spans="2:65" s="1" customFormat="1" ht="22.5" customHeight="1">
      <c r="B105" s="22"/>
      <c r="C105" s="128" t="s">
        <v>149</v>
      </c>
      <c r="D105" s="128" t="s">
        <v>105</v>
      </c>
      <c r="E105" s="129" t="s">
        <v>150</v>
      </c>
      <c r="F105" s="130" t="s">
        <v>151</v>
      </c>
      <c r="G105" s="131" t="s">
        <v>108</v>
      </c>
      <c r="H105" s="132">
        <v>875</v>
      </c>
      <c r="I105" s="278"/>
      <c r="J105" s="133">
        <f>ROUND(I105*H105,2)</f>
        <v>0</v>
      </c>
      <c r="K105" s="130" t="s">
        <v>116</v>
      </c>
      <c r="L105" s="25"/>
      <c r="M105" s="39" t="s">
        <v>1</v>
      </c>
      <c r="N105" s="134" t="s">
        <v>33</v>
      </c>
      <c r="O105" s="135">
        <v>2.7E-2</v>
      </c>
      <c r="P105" s="135">
        <f>O105*H105</f>
        <v>23.625</v>
      </c>
      <c r="Q105" s="135">
        <v>0</v>
      </c>
      <c r="R105" s="135">
        <f>Q105*H105</f>
        <v>0</v>
      </c>
      <c r="S105" s="135">
        <v>0</v>
      </c>
      <c r="T105" s="136">
        <f>S105*H105</f>
        <v>0</v>
      </c>
      <c r="AR105" s="8" t="s">
        <v>110</v>
      </c>
      <c r="AT105" s="8" t="s">
        <v>105</v>
      </c>
      <c r="AU105" s="8" t="s">
        <v>69</v>
      </c>
      <c r="AY105" s="8" t="s">
        <v>103</v>
      </c>
      <c r="BE105" s="137">
        <f>IF(N105="základní",J105,0)</f>
        <v>0</v>
      </c>
      <c r="BF105" s="137">
        <f>IF(N105="snížená",J105,0)</f>
        <v>0</v>
      </c>
      <c r="BG105" s="137">
        <f>IF(N105="zákl. přenesená",J105,0)</f>
        <v>0</v>
      </c>
      <c r="BH105" s="137">
        <f>IF(N105="sníž. přenesená",J105,0)</f>
        <v>0</v>
      </c>
      <c r="BI105" s="137">
        <f>IF(N105="nulová",J105,0)</f>
        <v>0</v>
      </c>
      <c r="BJ105" s="8" t="s">
        <v>67</v>
      </c>
      <c r="BK105" s="137">
        <f>ROUND(I105*H105,2)</f>
        <v>0</v>
      </c>
      <c r="BL105" s="8" t="s">
        <v>110</v>
      </c>
      <c r="BM105" s="8" t="s">
        <v>152</v>
      </c>
    </row>
    <row r="106" spans="2:65" s="7" customFormat="1">
      <c r="B106" s="138"/>
      <c r="C106" s="139"/>
      <c r="D106" s="140" t="s">
        <v>112</v>
      </c>
      <c r="E106" s="141" t="s">
        <v>1</v>
      </c>
      <c r="F106" s="142" t="s">
        <v>127</v>
      </c>
      <c r="G106" s="139"/>
      <c r="H106" s="143">
        <v>875</v>
      </c>
      <c r="I106" s="139"/>
      <c r="J106" s="139"/>
      <c r="K106" s="139"/>
      <c r="L106" s="144"/>
      <c r="M106" s="145"/>
      <c r="N106" s="146"/>
      <c r="O106" s="146"/>
      <c r="P106" s="146"/>
      <c r="Q106" s="146"/>
      <c r="R106" s="146"/>
      <c r="S106" s="146"/>
      <c r="T106" s="147"/>
      <c r="AT106" s="148" t="s">
        <v>112</v>
      </c>
      <c r="AU106" s="148" t="s">
        <v>69</v>
      </c>
      <c r="AV106" s="7" t="s">
        <v>69</v>
      </c>
      <c r="AW106" s="7" t="s">
        <v>25</v>
      </c>
      <c r="AX106" s="7" t="s">
        <v>67</v>
      </c>
      <c r="AY106" s="148" t="s">
        <v>103</v>
      </c>
    </row>
    <row r="107" spans="2:65" s="1" customFormat="1" ht="16.5" customHeight="1">
      <c r="B107" s="22"/>
      <c r="C107" s="128" t="s">
        <v>153</v>
      </c>
      <c r="D107" s="128" t="s">
        <v>105</v>
      </c>
      <c r="E107" s="129" t="s">
        <v>154</v>
      </c>
      <c r="F107" s="130" t="s">
        <v>155</v>
      </c>
      <c r="G107" s="131" t="s">
        <v>108</v>
      </c>
      <c r="H107" s="132">
        <v>875</v>
      </c>
      <c r="I107" s="278"/>
      <c r="J107" s="133">
        <f>ROUND(I107*H107,2)</f>
        <v>0</v>
      </c>
      <c r="K107" s="130" t="s">
        <v>116</v>
      </c>
      <c r="L107" s="25"/>
      <c r="M107" s="39" t="s">
        <v>1</v>
      </c>
      <c r="N107" s="134" t="s">
        <v>33</v>
      </c>
      <c r="O107" s="135">
        <v>8.0000000000000002E-3</v>
      </c>
      <c r="P107" s="135">
        <f>O107*H107</f>
        <v>7</v>
      </c>
      <c r="Q107" s="135">
        <v>0</v>
      </c>
      <c r="R107" s="135">
        <f>Q107*H107</f>
        <v>0</v>
      </c>
      <c r="S107" s="135">
        <v>0</v>
      </c>
      <c r="T107" s="136">
        <f>S107*H107</f>
        <v>0</v>
      </c>
      <c r="AR107" s="8" t="s">
        <v>110</v>
      </c>
      <c r="AT107" s="8" t="s">
        <v>105</v>
      </c>
      <c r="AU107" s="8" t="s">
        <v>69</v>
      </c>
      <c r="AY107" s="8" t="s">
        <v>103</v>
      </c>
      <c r="BE107" s="137">
        <f>IF(N107="základní",J107,0)</f>
        <v>0</v>
      </c>
      <c r="BF107" s="137">
        <f>IF(N107="snížená",J107,0)</f>
        <v>0</v>
      </c>
      <c r="BG107" s="137">
        <f>IF(N107="zákl. přenesená",J107,0)</f>
        <v>0</v>
      </c>
      <c r="BH107" s="137">
        <f>IF(N107="sníž. přenesená",J107,0)</f>
        <v>0</v>
      </c>
      <c r="BI107" s="137">
        <f>IF(N107="nulová",J107,0)</f>
        <v>0</v>
      </c>
      <c r="BJ107" s="8" t="s">
        <v>67</v>
      </c>
      <c r="BK107" s="137">
        <f>ROUND(I107*H107,2)</f>
        <v>0</v>
      </c>
      <c r="BL107" s="8" t="s">
        <v>110</v>
      </c>
      <c r="BM107" s="8" t="s">
        <v>156</v>
      </c>
    </row>
    <row r="108" spans="2:65" s="7" customFormat="1">
      <c r="B108" s="138"/>
      <c r="C108" s="139"/>
      <c r="D108" s="140" t="s">
        <v>112</v>
      </c>
      <c r="E108" s="141" t="s">
        <v>1</v>
      </c>
      <c r="F108" s="142" t="s">
        <v>127</v>
      </c>
      <c r="G108" s="139"/>
      <c r="H108" s="143">
        <v>875</v>
      </c>
      <c r="I108" s="139"/>
      <c r="J108" s="139"/>
      <c r="K108" s="139"/>
      <c r="L108" s="144"/>
      <c r="M108" s="145"/>
      <c r="N108" s="146"/>
      <c r="O108" s="146"/>
      <c r="P108" s="146"/>
      <c r="Q108" s="146"/>
      <c r="R108" s="146"/>
      <c r="S108" s="146"/>
      <c r="T108" s="147"/>
      <c r="AT108" s="148" t="s">
        <v>112</v>
      </c>
      <c r="AU108" s="148" t="s">
        <v>69</v>
      </c>
      <c r="AV108" s="7" t="s">
        <v>69</v>
      </c>
      <c r="AW108" s="7" t="s">
        <v>25</v>
      </c>
      <c r="AX108" s="7" t="s">
        <v>67</v>
      </c>
      <c r="AY108" s="148" t="s">
        <v>103</v>
      </c>
    </row>
    <row r="109" spans="2:65" s="1" customFormat="1" ht="16.5" customHeight="1">
      <c r="B109" s="22"/>
      <c r="C109" s="128" t="s">
        <v>157</v>
      </c>
      <c r="D109" s="128" t="s">
        <v>105</v>
      </c>
      <c r="E109" s="129" t="s">
        <v>158</v>
      </c>
      <c r="F109" s="130" t="s">
        <v>159</v>
      </c>
      <c r="G109" s="131" t="s">
        <v>108</v>
      </c>
      <c r="H109" s="132">
        <v>875</v>
      </c>
      <c r="I109" s="278"/>
      <c r="J109" s="133">
        <f>ROUND(I109*H109,2)</f>
        <v>0</v>
      </c>
      <c r="K109" s="130" t="s">
        <v>116</v>
      </c>
      <c r="L109" s="25"/>
      <c r="M109" s="39" t="s">
        <v>1</v>
      </c>
      <c r="N109" s="134" t="s">
        <v>33</v>
      </c>
      <c r="O109" s="135">
        <v>2E-3</v>
      </c>
      <c r="P109" s="135">
        <f>O109*H109</f>
        <v>1.75</v>
      </c>
      <c r="Q109" s="135">
        <v>0</v>
      </c>
      <c r="R109" s="135">
        <f>Q109*H109</f>
        <v>0</v>
      </c>
      <c r="S109" s="135">
        <v>0</v>
      </c>
      <c r="T109" s="136">
        <f>S109*H109</f>
        <v>0</v>
      </c>
      <c r="AR109" s="8" t="s">
        <v>110</v>
      </c>
      <c r="AT109" s="8" t="s">
        <v>105</v>
      </c>
      <c r="AU109" s="8" t="s">
        <v>69</v>
      </c>
      <c r="AY109" s="8" t="s">
        <v>103</v>
      </c>
      <c r="BE109" s="137">
        <f>IF(N109="základní",J109,0)</f>
        <v>0</v>
      </c>
      <c r="BF109" s="137">
        <f>IF(N109="snížená",J109,0)</f>
        <v>0</v>
      </c>
      <c r="BG109" s="137">
        <f>IF(N109="zákl. přenesená",J109,0)</f>
        <v>0</v>
      </c>
      <c r="BH109" s="137">
        <f>IF(N109="sníž. přenesená",J109,0)</f>
        <v>0</v>
      </c>
      <c r="BI109" s="137">
        <f>IF(N109="nulová",J109,0)</f>
        <v>0</v>
      </c>
      <c r="BJ109" s="8" t="s">
        <v>67</v>
      </c>
      <c r="BK109" s="137">
        <f>ROUND(I109*H109,2)</f>
        <v>0</v>
      </c>
      <c r="BL109" s="8" t="s">
        <v>110</v>
      </c>
      <c r="BM109" s="8" t="s">
        <v>160</v>
      </c>
    </row>
    <row r="110" spans="2:65" s="7" customFormat="1">
      <c r="B110" s="138"/>
      <c r="C110" s="139"/>
      <c r="D110" s="140" t="s">
        <v>112</v>
      </c>
      <c r="E110" s="141" t="s">
        <v>1</v>
      </c>
      <c r="F110" s="142" t="s">
        <v>127</v>
      </c>
      <c r="G110" s="139"/>
      <c r="H110" s="143">
        <v>875</v>
      </c>
      <c r="I110" s="139"/>
      <c r="J110" s="139"/>
      <c r="K110" s="139"/>
      <c r="L110" s="144"/>
      <c r="M110" s="145"/>
      <c r="N110" s="146"/>
      <c r="O110" s="146"/>
      <c r="P110" s="146"/>
      <c r="Q110" s="146"/>
      <c r="R110" s="146"/>
      <c r="S110" s="146"/>
      <c r="T110" s="147"/>
      <c r="AT110" s="148" t="s">
        <v>112</v>
      </c>
      <c r="AU110" s="148" t="s">
        <v>69</v>
      </c>
      <c r="AV110" s="7" t="s">
        <v>69</v>
      </c>
      <c r="AW110" s="7" t="s">
        <v>25</v>
      </c>
      <c r="AX110" s="7" t="s">
        <v>67</v>
      </c>
      <c r="AY110" s="148" t="s">
        <v>103</v>
      </c>
    </row>
    <row r="111" spans="2:65" s="1" customFormat="1" ht="22.5" customHeight="1">
      <c r="B111" s="22"/>
      <c r="C111" s="128" t="s">
        <v>161</v>
      </c>
      <c r="D111" s="128" t="s">
        <v>105</v>
      </c>
      <c r="E111" s="129" t="s">
        <v>162</v>
      </c>
      <c r="F111" s="130" t="s">
        <v>163</v>
      </c>
      <c r="G111" s="131" t="s">
        <v>108</v>
      </c>
      <c r="H111" s="132">
        <v>875</v>
      </c>
      <c r="I111" s="278"/>
      <c r="J111" s="133">
        <f>ROUND(I111*H111,2)</f>
        <v>0</v>
      </c>
      <c r="K111" s="130" t="s">
        <v>116</v>
      </c>
      <c r="L111" s="25"/>
      <c r="M111" s="39" t="s">
        <v>1</v>
      </c>
      <c r="N111" s="134" t="s">
        <v>33</v>
      </c>
      <c r="O111" s="135">
        <v>6.6000000000000003E-2</v>
      </c>
      <c r="P111" s="135">
        <f>O111*H111</f>
        <v>57.75</v>
      </c>
      <c r="Q111" s="135">
        <v>0</v>
      </c>
      <c r="R111" s="135">
        <f>Q111*H111</f>
        <v>0</v>
      </c>
      <c r="S111" s="135">
        <v>0</v>
      </c>
      <c r="T111" s="136">
        <f>S111*H111</f>
        <v>0</v>
      </c>
      <c r="AR111" s="8" t="s">
        <v>110</v>
      </c>
      <c r="AT111" s="8" t="s">
        <v>105</v>
      </c>
      <c r="AU111" s="8" t="s">
        <v>69</v>
      </c>
      <c r="AY111" s="8" t="s">
        <v>103</v>
      </c>
      <c r="BE111" s="137">
        <f>IF(N111="základní",J111,0)</f>
        <v>0</v>
      </c>
      <c r="BF111" s="137">
        <f>IF(N111="snížená",J111,0)</f>
        <v>0</v>
      </c>
      <c r="BG111" s="137">
        <f>IF(N111="zákl. přenesená",J111,0)</f>
        <v>0</v>
      </c>
      <c r="BH111" s="137">
        <f>IF(N111="sníž. přenesená",J111,0)</f>
        <v>0</v>
      </c>
      <c r="BI111" s="137">
        <f>IF(N111="nulová",J111,0)</f>
        <v>0</v>
      </c>
      <c r="BJ111" s="8" t="s">
        <v>67</v>
      </c>
      <c r="BK111" s="137">
        <f>ROUND(I111*H111,2)</f>
        <v>0</v>
      </c>
      <c r="BL111" s="8" t="s">
        <v>110</v>
      </c>
      <c r="BM111" s="8" t="s">
        <v>164</v>
      </c>
    </row>
    <row r="112" spans="2:65" s="7" customFormat="1">
      <c r="B112" s="138"/>
      <c r="C112" s="139"/>
      <c r="D112" s="140" t="s">
        <v>112</v>
      </c>
      <c r="E112" s="141" t="s">
        <v>1</v>
      </c>
      <c r="F112" s="142" t="s">
        <v>127</v>
      </c>
      <c r="G112" s="139"/>
      <c r="H112" s="143">
        <v>875</v>
      </c>
      <c r="I112" s="139"/>
      <c r="J112" s="139"/>
      <c r="K112" s="139"/>
      <c r="L112" s="144"/>
      <c r="M112" s="145"/>
      <c r="N112" s="146"/>
      <c r="O112" s="146"/>
      <c r="P112" s="146"/>
      <c r="Q112" s="146"/>
      <c r="R112" s="146"/>
      <c r="S112" s="146"/>
      <c r="T112" s="147"/>
      <c r="AT112" s="148" t="s">
        <v>112</v>
      </c>
      <c r="AU112" s="148" t="s">
        <v>69</v>
      </c>
      <c r="AV112" s="7" t="s">
        <v>69</v>
      </c>
      <c r="AW112" s="7" t="s">
        <v>25</v>
      </c>
      <c r="AX112" s="7" t="s">
        <v>67</v>
      </c>
      <c r="AY112" s="148" t="s">
        <v>103</v>
      </c>
    </row>
    <row r="113" spans="2:65" s="1" customFormat="1" ht="22.5" customHeight="1">
      <c r="B113" s="22"/>
      <c r="C113" s="128" t="s">
        <v>165</v>
      </c>
      <c r="D113" s="128" t="s">
        <v>105</v>
      </c>
      <c r="E113" s="129" t="s">
        <v>166</v>
      </c>
      <c r="F113" s="130" t="s">
        <v>167</v>
      </c>
      <c r="G113" s="131" t="s">
        <v>108</v>
      </c>
      <c r="H113" s="132">
        <v>875</v>
      </c>
      <c r="I113" s="278"/>
      <c r="J113" s="133">
        <f>ROUND(I113*H113,2)</f>
        <v>0</v>
      </c>
      <c r="K113" s="130" t="s">
        <v>116</v>
      </c>
      <c r="L113" s="25"/>
      <c r="M113" s="39" t="s">
        <v>1</v>
      </c>
      <c r="N113" s="134" t="s">
        <v>33</v>
      </c>
      <c r="O113" s="135">
        <v>0.08</v>
      </c>
      <c r="P113" s="135">
        <f>O113*H113</f>
        <v>70</v>
      </c>
      <c r="Q113" s="135">
        <v>0</v>
      </c>
      <c r="R113" s="135">
        <f>Q113*H113</f>
        <v>0</v>
      </c>
      <c r="S113" s="135">
        <v>0</v>
      </c>
      <c r="T113" s="136">
        <f>S113*H113</f>
        <v>0</v>
      </c>
      <c r="AR113" s="8" t="s">
        <v>110</v>
      </c>
      <c r="AT113" s="8" t="s">
        <v>105</v>
      </c>
      <c r="AU113" s="8" t="s">
        <v>69</v>
      </c>
      <c r="AY113" s="8" t="s">
        <v>103</v>
      </c>
      <c r="BE113" s="137">
        <f>IF(N113="základní",J113,0)</f>
        <v>0</v>
      </c>
      <c r="BF113" s="137">
        <f>IF(N113="snížená",J113,0)</f>
        <v>0</v>
      </c>
      <c r="BG113" s="137">
        <f>IF(N113="zákl. přenesená",J113,0)</f>
        <v>0</v>
      </c>
      <c r="BH113" s="137">
        <f>IF(N113="sníž. přenesená",J113,0)</f>
        <v>0</v>
      </c>
      <c r="BI113" s="137">
        <f>IF(N113="nulová",J113,0)</f>
        <v>0</v>
      </c>
      <c r="BJ113" s="8" t="s">
        <v>67</v>
      </c>
      <c r="BK113" s="137">
        <f>ROUND(I113*H113,2)</f>
        <v>0</v>
      </c>
      <c r="BL113" s="8" t="s">
        <v>110</v>
      </c>
      <c r="BM113" s="8" t="s">
        <v>168</v>
      </c>
    </row>
    <row r="114" spans="2:65" s="7" customFormat="1">
      <c r="B114" s="138"/>
      <c r="C114" s="139"/>
      <c r="D114" s="140" t="s">
        <v>112</v>
      </c>
      <c r="E114" s="141" t="s">
        <v>1</v>
      </c>
      <c r="F114" s="142" t="s">
        <v>127</v>
      </c>
      <c r="G114" s="139"/>
      <c r="H114" s="143">
        <v>875</v>
      </c>
      <c r="I114" s="139"/>
      <c r="J114" s="139"/>
      <c r="K114" s="139"/>
      <c r="L114" s="144"/>
      <c r="M114" s="145"/>
      <c r="N114" s="146"/>
      <c r="O114" s="146"/>
      <c r="P114" s="146"/>
      <c r="Q114" s="146"/>
      <c r="R114" s="146"/>
      <c r="S114" s="146"/>
      <c r="T114" s="147"/>
      <c r="AT114" s="148" t="s">
        <v>112</v>
      </c>
      <c r="AU114" s="148" t="s">
        <v>69</v>
      </c>
      <c r="AV114" s="7" t="s">
        <v>69</v>
      </c>
      <c r="AW114" s="7" t="s">
        <v>25</v>
      </c>
      <c r="AX114" s="7" t="s">
        <v>67</v>
      </c>
      <c r="AY114" s="148" t="s">
        <v>103</v>
      </c>
    </row>
    <row r="115" spans="2:65" s="1" customFormat="1" ht="33.75" customHeight="1">
      <c r="B115" s="22"/>
      <c r="C115" s="128" t="s">
        <v>169</v>
      </c>
      <c r="D115" s="128" t="s">
        <v>105</v>
      </c>
      <c r="E115" s="129" t="s">
        <v>170</v>
      </c>
      <c r="F115" s="130" t="s">
        <v>171</v>
      </c>
      <c r="G115" s="131" t="s">
        <v>108</v>
      </c>
      <c r="H115" s="132">
        <v>16</v>
      </c>
      <c r="I115" s="278"/>
      <c r="J115" s="133">
        <f>ROUND(I115*H115,2)</f>
        <v>0</v>
      </c>
      <c r="K115" s="130" t="s">
        <v>109</v>
      </c>
      <c r="L115" s="25"/>
      <c r="M115" s="39" t="s">
        <v>1</v>
      </c>
      <c r="N115" s="134" t="s">
        <v>33</v>
      </c>
      <c r="O115" s="135">
        <v>0.78400000000000003</v>
      </c>
      <c r="P115" s="135">
        <f>O115*H115</f>
        <v>12.544</v>
      </c>
      <c r="Q115" s="135">
        <v>8.5650000000000004E-2</v>
      </c>
      <c r="R115" s="135">
        <f>Q115*H115</f>
        <v>1.3704000000000001</v>
      </c>
      <c r="S115" s="135">
        <v>0</v>
      </c>
      <c r="T115" s="136">
        <f>S115*H115</f>
        <v>0</v>
      </c>
      <c r="AR115" s="8" t="s">
        <v>110</v>
      </c>
      <c r="AT115" s="8" t="s">
        <v>105</v>
      </c>
      <c r="AU115" s="8" t="s">
        <v>69</v>
      </c>
      <c r="AY115" s="8" t="s">
        <v>103</v>
      </c>
      <c r="BE115" s="137">
        <f>IF(N115="základní",J115,0)</f>
        <v>0</v>
      </c>
      <c r="BF115" s="137">
        <f>IF(N115="snížená",J115,0)</f>
        <v>0</v>
      </c>
      <c r="BG115" s="137">
        <f>IF(N115="zákl. přenesená",J115,0)</f>
        <v>0</v>
      </c>
      <c r="BH115" s="137">
        <f>IF(N115="sníž. přenesená",J115,0)</f>
        <v>0</v>
      </c>
      <c r="BI115" s="137">
        <f>IF(N115="nulová",J115,0)</f>
        <v>0</v>
      </c>
      <c r="BJ115" s="8" t="s">
        <v>67</v>
      </c>
      <c r="BK115" s="137">
        <f>ROUND(I115*H115,2)</f>
        <v>0</v>
      </c>
      <c r="BL115" s="8" t="s">
        <v>110</v>
      </c>
      <c r="BM115" s="8" t="s">
        <v>172</v>
      </c>
    </row>
    <row r="116" spans="2:65" s="7" customFormat="1">
      <c r="B116" s="138"/>
      <c r="C116" s="139"/>
      <c r="D116" s="140" t="s">
        <v>112</v>
      </c>
      <c r="E116" s="141" t="s">
        <v>1</v>
      </c>
      <c r="F116" s="142" t="s">
        <v>173</v>
      </c>
      <c r="G116" s="139"/>
      <c r="H116" s="143">
        <v>16</v>
      </c>
      <c r="I116" s="139"/>
      <c r="J116" s="139"/>
      <c r="K116" s="139"/>
      <c r="L116" s="144"/>
      <c r="M116" s="145"/>
      <c r="N116" s="146"/>
      <c r="O116" s="146"/>
      <c r="P116" s="146"/>
      <c r="Q116" s="146"/>
      <c r="R116" s="146"/>
      <c r="S116" s="146"/>
      <c r="T116" s="147"/>
      <c r="AT116" s="148" t="s">
        <v>112</v>
      </c>
      <c r="AU116" s="148" t="s">
        <v>69</v>
      </c>
      <c r="AV116" s="7" t="s">
        <v>69</v>
      </c>
      <c r="AW116" s="7" t="s">
        <v>25</v>
      </c>
      <c r="AX116" s="7" t="s">
        <v>67</v>
      </c>
      <c r="AY116" s="148" t="s">
        <v>103</v>
      </c>
    </row>
    <row r="117" spans="2:65" s="1" customFormat="1" ht="16.5" customHeight="1">
      <c r="B117" s="22"/>
      <c r="C117" s="149" t="s">
        <v>7</v>
      </c>
      <c r="D117" s="149" t="s">
        <v>174</v>
      </c>
      <c r="E117" s="150" t="s">
        <v>175</v>
      </c>
      <c r="F117" s="151" t="s">
        <v>176</v>
      </c>
      <c r="G117" s="152" t="s">
        <v>108</v>
      </c>
      <c r="H117" s="153">
        <v>16</v>
      </c>
      <c r="I117" s="279"/>
      <c r="J117" s="154">
        <f>ROUND(I117*H117,2)</f>
        <v>0</v>
      </c>
      <c r="K117" s="151" t="s">
        <v>1</v>
      </c>
      <c r="L117" s="155"/>
      <c r="M117" s="156" t="s">
        <v>1</v>
      </c>
      <c r="N117" s="157" t="s">
        <v>33</v>
      </c>
      <c r="O117" s="135">
        <v>0</v>
      </c>
      <c r="P117" s="135">
        <f>O117*H117</f>
        <v>0</v>
      </c>
      <c r="Q117" s="135">
        <v>0.13100000000000001</v>
      </c>
      <c r="R117" s="135">
        <f>Q117*H117</f>
        <v>2.0960000000000001</v>
      </c>
      <c r="S117" s="135">
        <v>0</v>
      </c>
      <c r="T117" s="136">
        <f>S117*H117</f>
        <v>0</v>
      </c>
      <c r="AR117" s="8" t="s">
        <v>145</v>
      </c>
      <c r="AT117" s="8" t="s">
        <v>174</v>
      </c>
      <c r="AU117" s="8" t="s">
        <v>69</v>
      </c>
      <c r="AY117" s="8" t="s">
        <v>103</v>
      </c>
      <c r="BE117" s="137">
        <f>IF(N117="základní",J117,0)</f>
        <v>0</v>
      </c>
      <c r="BF117" s="137">
        <f>IF(N117="snížená",J117,0)</f>
        <v>0</v>
      </c>
      <c r="BG117" s="137">
        <f>IF(N117="zákl. přenesená",J117,0)</f>
        <v>0</v>
      </c>
      <c r="BH117" s="137">
        <f>IF(N117="sníž. přenesená",J117,0)</f>
        <v>0</v>
      </c>
      <c r="BI117" s="137">
        <f>IF(N117="nulová",J117,0)</f>
        <v>0</v>
      </c>
      <c r="BJ117" s="8" t="s">
        <v>67</v>
      </c>
      <c r="BK117" s="137">
        <f>ROUND(I117*H117,2)</f>
        <v>0</v>
      </c>
      <c r="BL117" s="8" t="s">
        <v>110</v>
      </c>
      <c r="BM117" s="8" t="s">
        <v>177</v>
      </c>
    </row>
    <row r="118" spans="2:65" s="6" customFormat="1" ht="22.9" customHeight="1">
      <c r="B118" s="113"/>
      <c r="C118" s="114"/>
      <c r="D118" s="115" t="s">
        <v>61</v>
      </c>
      <c r="E118" s="126" t="s">
        <v>145</v>
      </c>
      <c r="F118" s="126" t="s">
        <v>178</v>
      </c>
      <c r="G118" s="114"/>
      <c r="H118" s="114"/>
      <c r="I118" s="114"/>
      <c r="J118" s="127">
        <f>BK118</f>
        <v>0</v>
      </c>
      <c r="K118" s="114"/>
      <c r="L118" s="118"/>
      <c r="M118" s="119"/>
      <c r="N118" s="120"/>
      <c r="O118" s="120"/>
      <c r="P118" s="121">
        <f>SUM(P119:P121)</f>
        <v>42.536999999999999</v>
      </c>
      <c r="Q118" s="120"/>
      <c r="R118" s="121">
        <f>SUM(R119:R121)</f>
        <v>7.4926400000000006</v>
      </c>
      <c r="S118" s="120"/>
      <c r="T118" s="122">
        <f>SUM(T119:T121)</f>
        <v>0</v>
      </c>
      <c r="AR118" s="123" t="s">
        <v>67</v>
      </c>
      <c r="AT118" s="124" t="s">
        <v>61</v>
      </c>
      <c r="AU118" s="124" t="s">
        <v>67</v>
      </c>
      <c r="AY118" s="123" t="s">
        <v>103</v>
      </c>
      <c r="BK118" s="125">
        <f>SUM(BK119:BK121)</f>
        <v>0</v>
      </c>
    </row>
    <row r="119" spans="2:65" s="1" customFormat="1" ht="16.5" customHeight="1">
      <c r="B119" s="22"/>
      <c r="C119" s="128" t="s">
        <v>179</v>
      </c>
      <c r="D119" s="128" t="s">
        <v>105</v>
      </c>
      <c r="E119" s="129" t="s">
        <v>180</v>
      </c>
      <c r="F119" s="130" t="s">
        <v>181</v>
      </c>
      <c r="G119" s="131" t="s">
        <v>182</v>
      </c>
      <c r="H119" s="132">
        <v>3</v>
      </c>
      <c r="I119" s="278"/>
      <c r="J119" s="133">
        <f>ROUND(I119*H119,2)</f>
        <v>0</v>
      </c>
      <c r="K119" s="130" t="s">
        <v>109</v>
      </c>
      <c r="L119" s="25"/>
      <c r="M119" s="39" t="s">
        <v>1</v>
      </c>
      <c r="N119" s="134" t="s">
        <v>33</v>
      </c>
      <c r="O119" s="135">
        <v>3.839</v>
      </c>
      <c r="P119" s="135">
        <f>O119*H119</f>
        <v>11.516999999999999</v>
      </c>
      <c r="Q119" s="135">
        <v>0.42368</v>
      </c>
      <c r="R119" s="135">
        <f>Q119*H119</f>
        <v>1.2710399999999999</v>
      </c>
      <c r="S119" s="135">
        <v>0</v>
      </c>
      <c r="T119" s="136">
        <f>S119*H119</f>
        <v>0</v>
      </c>
      <c r="AR119" s="8" t="s">
        <v>110</v>
      </c>
      <c r="AT119" s="8" t="s">
        <v>105</v>
      </c>
      <c r="AU119" s="8" t="s">
        <v>69</v>
      </c>
      <c r="AY119" s="8" t="s">
        <v>103</v>
      </c>
      <c r="BE119" s="137">
        <f>IF(N119="základní",J119,0)</f>
        <v>0</v>
      </c>
      <c r="BF119" s="137">
        <f>IF(N119="snížená",J119,0)</f>
        <v>0</v>
      </c>
      <c r="BG119" s="137">
        <f>IF(N119="zákl. přenesená",J119,0)</f>
        <v>0</v>
      </c>
      <c r="BH119" s="137">
        <f>IF(N119="sníž. přenesená",J119,0)</f>
        <v>0</v>
      </c>
      <c r="BI119" s="137">
        <f>IF(N119="nulová",J119,0)</f>
        <v>0</v>
      </c>
      <c r="BJ119" s="8" t="s">
        <v>67</v>
      </c>
      <c r="BK119" s="137">
        <f>ROUND(I119*H119,2)</f>
        <v>0</v>
      </c>
      <c r="BL119" s="8" t="s">
        <v>110</v>
      </c>
      <c r="BM119" s="8" t="s">
        <v>183</v>
      </c>
    </row>
    <row r="120" spans="2:65" s="1" customFormat="1" ht="22.5" customHeight="1">
      <c r="B120" s="22"/>
      <c r="C120" s="128" t="s">
        <v>184</v>
      </c>
      <c r="D120" s="128" t="s">
        <v>105</v>
      </c>
      <c r="E120" s="129" t="s">
        <v>185</v>
      </c>
      <c r="F120" s="130" t="s">
        <v>186</v>
      </c>
      <c r="G120" s="131" t="s">
        <v>182</v>
      </c>
      <c r="H120" s="132">
        <v>20</v>
      </c>
      <c r="I120" s="278"/>
      <c r="J120" s="133">
        <f>ROUND(I120*H120,2)</f>
        <v>0</v>
      </c>
      <c r="K120" s="130" t="s">
        <v>116</v>
      </c>
      <c r="L120" s="25"/>
      <c r="M120" s="39" t="s">
        <v>1</v>
      </c>
      <c r="N120" s="134" t="s">
        <v>33</v>
      </c>
      <c r="O120" s="135">
        <v>1.5509999999999999</v>
      </c>
      <c r="P120" s="135">
        <f>O120*H120</f>
        <v>31.02</v>
      </c>
      <c r="Q120" s="135">
        <v>0.31108000000000002</v>
      </c>
      <c r="R120" s="135">
        <f>Q120*H120</f>
        <v>6.2216000000000005</v>
      </c>
      <c r="S120" s="135">
        <v>0</v>
      </c>
      <c r="T120" s="136">
        <f>S120*H120</f>
        <v>0</v>
      </c>
      <c r="AR120" s="8" t="s">
        <v>110</v>
      </c>
      <c r="AT120" s="8" t="s">
        <v>105</v>
      </c>
      <c r="AU120" s="8" t="s">
        <v>69</v>
      </c>
      <c r="AY120" s="8" t="s">
        <v>103</v>
      </c>
      <c r="BE120" s="137">
        <f>IF(N120="základní",J120,0)</f>
        <v>0</v>
      </c>
      <c r="BF120" s="137">
        <f>IF(N120="snížená",J120,0)</f>
        <v>0</v>
      </c>
      <c r="BG120" s="137">
        <f>IF(N120="zákl. přenesená",J120,0)</f>
        <v>0</v>
      </c>
      <c r="BH120" s="137">
        <f>IF(N120="sníž. přenesená",J120,0)</f>
        <v>0</v>
      </c>
      <c r="BI120" s="137">
        <f>IF(N120="nulová",J120,0)</f>
        <v>0</v>
      </c>
      <c r="BJ120" s="8" t="s">
        <v>67</v>
      </c>
      <c r="BK120" s="137">
        <f>ROUND(I120*H120,2)</f>
        <v>0</v>
      </c>
      <c r="BL120" s="8" t="s">
        <v>110</v>
      </c>
      <c r="BM120" s="8" t="s">
        <v>187</v>
      </c>
    </row>
    <row r="121" spans="2:65" s="7" customFormat="1">
      <c r="B121" s="138"/>
      <c r="C121" s="139"/>
      <c r="D121" s="140" t="s">
        <v>112</v>
      </c>
      <c r="E121" s="141" t="s">
        <v>1</v>
      </c>
      <c r="F121" s="142" t="s">
        <v>188</v>
      </c>
      <c r="G121" s="139"/>
      <c r="H121" s="143">
        <v>20</v>
      </c>
      <c r="I121" s="139"/>
      <c r="J121" s="139"/>
      <c r="K121" s="139"/>
      <c r="L121" s="144"/>
      <c r="M121" s="145"/>
      <c r="N121" s="146"/>
      <c r="O121" s="146"/>
      <c r="P121" s="146"/>
      <c r="Q121" s="146"/>
      <c r="R121" s="146"/>
      <c r="S121" s="146"/>
      <c r="T121" s="147"/>
      <c r="AT121" s="148" t="s">
        <v>112</v>
      </c>
      <c r="AU121" s="148" t="s">
        <v>69</v>
      </c>
      <c r="AV121" s="7" t="s">
        <v>69</v>
      </c>
      <c r="AW121" s="7" t="s">
        <v>25</v>
      </c>
      <c r="AX121" s="7" t="s">
        <v>67</v>
      </c>
      <c r="AY121" s="148" t="s">
        <v>103</v>
      </c>
    </row>
    <row r="122" spans="2:65" s="6" customFormat="1" ht="22.9" customHeight="1">
      <c r="B122" s="113"/>
      <c r="C122" s="114"/>
      <c r="D122" s="115" t="s">
        <v>61</v>
      </c>
      <c r="E122" s="126" t="s">
        <v>149</v>
      </c>
      <c r="F122" s="126" t="s">
        <v>189</v>
      </c>
      <c r="G122" s="114"/>
      <c r="H122" s="114"/>
      <c r="I122" s="114"/>
      <c r="J122" s="127">
        <f>BK122</f>
        <v>0</v>
      </c>
      <c r="K122" s="114"/>
      <c r="L122" s="118"/>
      <c r="M122" s="119"/>
      <c r="N122" s="120"/>
      <c r="O122" s="120"/>
      <c r="P122" s="121">
        <f>SUM(P123:P147)</f>
        <v>47.811</v>
      </c>
      <c r="Q122" s="120"/>
      <c r="R122" s="121">
        <f>SUM(R123:R147)</f>
        <v>13.592040000000001</v>
      </c>
      <c r="S122" s="120"/>
      <c r="T122" s="122">
        <f>SUM(T123:T147)</f>
        <v>0</v>
      </c>
      <c r="AR122" s="123" t="s">
        <v>67</v>
      </c>
      <c r="AT122" s="124" t="s">
        <v>61</v>
      </c>
      <c r="AU122" s="124" t="s">
        <v>67</v>
      </c>
      <c r="AY122" s="123" t="s">
        <v>103</v>
      </c>
      <c r="BK122" s="125">
        <f>SUM(BK123:BK147)</f>
        <v>0</v>
      </c>
    </row>
    <row r="123" spans="2:65" s="1" customFormat="1" ht="16.5" customHeight="1">
      <c r="B123" s="22"/>
      <c r="C123" s="128" t="s">
        <v>190</v>
      </c>
      <c r="D123" s="128" t="s">
        <v>105</v>
      </c>
      <c r="E123" s="129" t="s">
        <v>191</v>
      </c>
      <c r="F123" s="130" t="s">
        <v>192</v>
      </c>
      <c r="G123" s="131" t="s">
        <v>182</v>
      </c>
      <c r="H123" s="132">
        <v>3</v>
      </c>
      <c r="I123" s="278"/>
      <c r="J123" s="133">
        <f t="shared" ref="J123:J132" si="0">ROUND(I123*H123,2)</f>
        <v>0</v>
      </c>
      <c r="K123" s="130" t="s">
        <v>116</v>
      </c>
      <c r="L123" s="25"/>
      <c r="M123" s="39" t="s">
        <v>1</v>
      </c>
      <c r="N123" s="134" t="s">
        <v>33</v>
      </c>
      <c r="O123" s="135">
        <v>0.2</v>
      </c>
      <c r="P123" s="135">
        <f t="shared" ref="P123:P132" si="1">O123*H123</f>
        <v>0.60000000000000009</v>
      </c>
      <c r="Q123" s="135">
        <v>6.9999999999999999E-4</v>
      </c>
      <c r="R123" s="135">
        <f t="shared" ref="R123:R132" si="2">Q123*H123</f>
        <v>2.0999999999999999E-3</v>
      </c>
      <c r="S123" s="135">
        <v>0</v>
      </c>
      <c r="T123" s="136">
        <f t="shared" ref="T123:T132" si="3">S123*H123</f>
        <v>0</v>
      </c>
      <c r="AR123" s="8" t="s">
        <v>110</v>
      </c>
      <c r="AT123" s="8" t="s">
        <v>105</v>
      </c>
      <c r="AU123" s="8" t="s">
        <v>69</v>
      </c>
      <c r="AY123" s="8" t="s">
        <v>103</v>
      </c>
      <c r="BE123" s="137">
        <f t="shared" ref="BE123:BE132" si="4">IF(N123="základní",J123,0)</f>
        <v>0</v>
      </c>
      <c r="BF123" s="137">
        <f t="shared" ref="BF123:BF132" si="5">IF(N123="snížená",J123,0)</f>
        <v>0</v>
      </c>
      <c r="BG123" s="137">
        <f t="shared" ref="BG123:BG132" si="6">IF(N123="zákl. přenesená",J123,0)</f>
        <v>0</v>
      </c>
      <c r="BH123" s="137">
        <f t="shared" ref="BH123:BH132" si="7">IF(N123="sníž. přenesená",J123,0)</f>
        <v>0</v>
      </c>
      <c r="BI123" s="137">
        <f t="shared" ref="BI123:BI132" si="8">IF(N123="nulová",J123,0)</f>
        <v>0</v>
      </c>
      <c r="BJ123" s="8" t="s">
        <v>67</v>
      </c>
      <c r="BK123" s="137">
        <f t="shared" ref="BK123:BK132" si="9">ROUND(I123*H123,2)</f>
        <v>0</v>
      </c>
      <c r="BL123" s="8" t="s">
        <v>110</v>
      </c>
      <c r="BM123" s="8" t="s">
        <v>193</v>
      </c>
    </row>
    <row r="124" spans="2:65" s="1" customFormat="1" ht="16.5" customHeight="1">
      <c r="B124" s="22"/>
      <c r="C124" s="149" t="s">
        <v>194</v>
      </c>
      <c r="D124" s="149" t="s">
        <v>174</v>
      </c>
      <c r="E124" s="150" t="s">
        <v>195</v>
      </c>
      <c r="F124" s="151" t="s">
        <v>196</v>
      </c>
      <c r="G124" s="152" t="s">
        <v>182</v>
      </c>
      <c r="H124" s="153">
        <v>3</v>
      </c>
      <c r="I124" s="279"/>
      <c r="J124" s="154">
        <f t="shared" si="0"/>
        <v>0</v>
      </c>
      <c r="K124" s="151" t="s">
        <v>116</v>
      </c>
      <c r="L124" s="155"/>
      <c r="M124" s="156" t="s">
        <v>1</v>
      </c>
      <c r="N124" s="157" t="s">
        <v>33</v>
      </c>
      <c r="O124" s="135">
        <v>0</v>
      </c>
      <c r="P124" s="135">
        <f t="shared" si="1"/>
        <v>0</v>
      </c>
      <c r="Q124" s="135">
        <v>3.5999999999999999E-3</v>
      </c>
      <c r="R124" s="135">
        <f t="shared" si="2"/>
        <v>1.0800000000000001E-2</v>
      </c>
      <c r="S124" s="135">
        <v>0</v>
      </c>
      <c r="T124" s="136">
        <f t="shared" si="3"/>
        <v>0</v>
      </c>
      <c r="AR124" s="8" t="s">
        <v>145</v>
      </c>
      <c r="AT124" s="8" t="s">
        <v>174</v>
      </c>
      <c r="AU124" s="8" t="s">
        <v>69</v>
      </c>
      <c r="AY124" s="8" t="s">
        <v>103</v>
      </c>
      <c r="BE124" s="137">
        <f t="shared" si="4"/>
        <v>0</v>
      </c>
      <c r="BF124" s="137">
        <f t="shared" si="5"/>
        <v>0</v>
      </c>
      <c r="BG124" s="137">
        <f t="shared" si="6"/>
        <v>0</v>
      </c>
      <c r="BH124" s="137">
        <f t="shared" si="7"/>
        <v>0</v>
      </c>
      <c r="BI124" s="137">
        <f t="shared" si="8"/>
        <v>0</v>
      </c>
      <c r="BJ124" s="8" t="s">
        <v>67</v>
      </c>
      <c r="BK124" s="137">
        <f t="shared" si="9"/>
        <v>0</v>
      </c>
      <c r="BL124" s="8" t="s">
        <v>110</v>
      </c>
      <c r="BM124" s="8" t="s">
        <v>197</v>
      </c>
    </row>
    <row r="125" spans="2:65" s="1" customFormat="1" ht="16.5" customHeight="1">
      <c r="B125" s="22"/>
      <c r="C125" s="128" t="s">
        <v>188</v>
      </c>
      <c r="D125" s="128" t="s">
        <v>105</v>
      </c>
      <c r="E125" s="129" t="s">
        <v>198</v>
      </c>
      <c r="F125" s="130" t="s">
        <v>199</v>
      </c>
      <c r="G125" s="131" t="s">
        <v>182</v>
      </c>
      <c r="H125" s="132">
        <v>2</v>
      </c>
      <c r="I125" s="278"/>
      <c r="J125" s="133">
        <f t="shared" si="0"/>
        <v>0</v>
      </c>
      <c r="K125" s="130" t="s">
        <v>116</v>
      </c>
      <c r="L125" s="25"/>
      <c r="M125" s="39" t="s">
        <v>1</v>
      </c>
      <c r="N125" s="134" t="s">
        <v>33</v>
      </c>
      <c r="O125" s="135">
        <v>0.54900000000000004</v>
      </c>
      <c r="P125" s="135">
        <f t="shared" si="1"/>
        <v>1.0980000000000001</v>
      </c>
      <c r="Q125" s="135">
        <v>0.11241</v>
      </c>
      <c r="R125" s="135">
        <f t="shared" si="2"/>
        <v>0.22481999999999999</v>
      </c>
      <c r="S125" s="135">
        <v>0</v>
      </c>
      <c r="T125" s="136">
        <f t="shared" si="3"/>
        <v>0</v>
      </c>
      <c r="AR125" s="8" t="s">
        <v>110</v>
      </c>
      <c r="AT125" s="8" t="s">
        <v>105</v>
      </c>
      <c r="AU125" s="8" t="s">
        <v>69</v>
      </c>
      <c r="AY125" s="8" t="s">
        <v>103</v>
      </c>
      <c r="BE125" s="137">
        <f t="shared" si="4"/>
        <v>0</v>
      </c>
      <c r="BF125" s="137">
        <f t="shared" si="5"/>
        <v>0</v>
      </c>
      <c r="BG125" s="137">
        <f t="shared" si="6"/>
        <v>0</v>
      </c>
      <c r="BH125" s="137">
        <f t="shared" si="7"/>
        <v>0</v>
      </c>
      <c r="BI125" s="137">
        <f t="shared" si="8"/>
        <v>0</v>
      </c>
      <c r="BJ125" s="8" t="s">
        <v>67</v>
      </c>
      <c r="BK125" s="137">
        <f t="shared" si="9"/>
        <v>0</v>
      </c>
      <c r="BL125" s="8" t="s">
        <v>110</v>
      </c>
      <c r="BM125" s="8" t="s">
        <v>200</v>
      </c>
    </row>
    <row r="126" spans="2:65" s="1" customFormat="1" ht="16.5" customHeight="1">
      <c r="B126" s="22"/>
      <c r="C126" s="149" t="s">
        <v>6</v>
      </c>
      <c r="D126" s="149" t="s">
        <v>174</v>
      </c>
      <c r="E126" s="150" t="s">
        <v>201</v>
      </c>
      <c r="F126" s="151" t="s">
        <v>202</v>
      </c>
      <c r="G126" s="152" t="s">
        <v>182</v>
      </c>
      <c r="H126" s="153">
        <v>2</v>
      </c>
      <c r="I126" s="279"/>
      <c r="J126" s="154">
        <f t="shared" si="0"/>
        <v>0</v>
      </c>
      <c r="K126" s="151" t="s">
        <v>116</v>
      </c>
      <c r="L126" s="155"/>
      <c r="M126" s="156" t="s">
        <v>1</v>
      </c>
      <c r="N126" s="157" t="s">
        <v>33</v>
      </c>
      <c r="O126" s="135">
        <v>0</v>
      </c>
      <c r="P126" s="135">
        <f t="shared" si="1"/>
        <v>0</v>
      </c>
      <c r="Q126" s="135">
        <v>2.5000000000000001E-3</v>
      </c>
      <c r="R126" s="135">
        <f t="shared" si="2"/>
        <v>5.0000000000000001E-3</v>
      </c>
      <c r="S126" s="135">
        <v>0</v>
      </c>
      <c r="T126" s="136">
        <f t="shared" si="3"/>
        <v>0</v>
      </c>
      <c r="AR126" s="8" t="s">
        <v>145</v>
      </c>
      <c r="AT126" s="8" t="s">
        <v>174</v>
      </c>
      <c r="AU126" s="8" t="s">
        <v>69</v>
      </c>
      <c r="AY126" s="8" t="s">
        <v>103</v>
      </c>
      <c r="BE126" s="137">
        <f t="shared" si="4"/>
        <v>0</v>
      </c>
      <c r="BF126" s="137">
        <f t="shared" si="5"/>
        <v>0</v>
      </c>
      <c r="BG126" s="137">
        <f t="shared" si="6"/>
        <v>0</v>
      </c>
      <c r="BH126" s="137">
        <f t="shared" si="7"/>
        <v>0</v>
      </c>
      <c r="BI126" s="137">
        <f t="shared" si="8"/>
        <v>0</v>
      </c>
      <c r="BJ126" s="8" t="s">
        <v>67</v>
      </c>
      <c r="BK126" s="137">
        <f t="shared" si="9"/>
        <v>0</v>
      </c>
      <c r="BL126" s="8" t="s">
        <v>110</v>
      </c>
      <c r="BM126" s="8" t="s">
        <v>203</v>
      </c>
    </row>
    <row r="127" spans="2:65" s="1" customFormat="1" ht="16.5" customHeight="1">
      <c r="B127" s="22"/>
      <c r="C127" s="149" t="s">
        <v>204</v>
      </c>
      <c r="D127" s="149" t="s">
        <v>174</v>
      </c>
      <c r="E127" s="150" t="s">
        <v>205</v>
      </c>
      <c r="F127" s="151" t="s">
        <v>206</v>
      </c>
      <c r="G127" s="152" t="s">
        <v>182</v>
      </c>
      <c r="H127" s="153">
        <v>2</v>
      </c>
      <c r="I127" s="279"/>
      <c r="J127" s="154">
        <f t="shared" si="0"/>
        <v>0</v>
      </c>
      <c r="K127" s="151" t="s">
        <v>116</v>
      </c>
      <c r="L127" s="155"/>
      <c r="M127" s="156" t="s">
        <v>1</v>
      </c>
      <c r="N127" s="157" t="s">
        <v>33</v>
      </c>
      <c r="O127" s="135">
        <v>0</v>
      </c>
      <c r="P127" s="135">
        <f t="shared" si="1"/>
        <v>0</v>
      </c>
      <c r="Q127" s="135">
        <v>3.0000000000000001E-3</v>
      </c>
      <c r="R127" s="135">
        <f t="shared" si="2"/>
        <v>6.0000000000000001E-3</v>
      </c>
      <c r="S127" s="135">
        <v>0</v>
      </c>
      <c r="T127" s="136">
        <f t="shared" si="3"/>
        <v>0</v>
      </c>
      <c r="AR127" s="8" t="s">
        <v>145</v>
      </c>
      <c r="AT127" s="8" t="s">
        <v>174</v>
      </c>
      <c r="AU127" s="8" t="s">
        <v>69</v>
      </c>
      <c r="AY127" s="8" t="s">
        <v>103</v>
      </c>
      <c r="BE127" s="137">
        <f t="shared" si="4"/>
        <v>0</v>
      </c>
      <c r="BF127" s="137">
        <f t="shared" si="5"/>
        <v>0</v>
      </c>
      <c r="BG127" s="137">
        <f t="shared" si="6"/>
        <v>0</v>
      </c>
      <c r="BH127" s="137">
        <f t="shared" si="7"/>
        <v>0</v>
      </c>
      <c r="BI127" s="137">
        <f t="shared" si="8"/>
        <v>0</v>
      </c>
      <c r="BJ127" s="8" t="s">
        <v>67</v>
      </c>
      <c r="BK127" s="137">
        <f t="shared" si="9"/>
        <v>0</v>
      </c>
      <c r="BL127" s="8" t="s">
        <v>110</v>
      </c>
      <c r="BM127" s="8" t="s">
        <v>207</v>
      </c>
    </row>
    <row r="128" spans="2:65" s="1" customFormat="1" ht="16.5" customHeight="1">
      <c r="B128" s="22"/>
      <c r="C128" s="149" t="s">
        <v>208</v>
      </c>
      <c r="D128" s="149" t="s">
        <v>174</v>
      </c>
      <c r="E128" s="150" t="s">
        <v>209</v>
      </c>
      <c r="F128" s="151" t="s">
        <v>210</v>
      </c>
      <c r="G128" s="152" t="s">
        <v>182</v>
      </c>
      <c r="H128" s="153">
        <v>2</v>
      </c>
      <c r="I128" s="279"/>
      <c r="J128" s="154">
        <f t="shared" si="0"/>
        <v>0</v>
      </c>
      <c r="K128" s="151" t="s">
        <v>116</v>
      </c>
      <c r="L128" s="155"/>
      <c r="M128" s="156" t="s">
        <v>1</v>
      </c>
      <c r="N128" s="157" t="s">
        <v>33</v>
      </c>
      <c r="O128" s="135">
        <v>0</v>
      </c>
      <c r="P128" s="135">
        <f t="shared" si="1"/>
        <v>0</v>
      </c>
      <c r="Q128" s="135">
        <v>1E-4</v>
      </c>
      <c r="R128" s="135">
        <f t="shared" si="2"/>
        <v>2.0000000000000001E-4</v>
      </c>
      <c r="S128" s="135">
        <v>0</v>
      </c>
      <c r="T128" s="136">
        <f t="shared" si="3"/>
        <v>0</v>
      </c>
      <c r="AR128" s="8" t="s">
        <v>145</v>
      </c>
      <c r="AT128" s="8" t="s">
        <v>174</v>
      </c>
      <c r="AU128" s="8" t="s">
        <v>69</v>
      </c>
      <c r="AY128" s="8" t="s">
        <v>103</v>
      </c>
      <c r="BE128" s="137">
        <f t="shared" si="4"/>
        <v>0</v>
      </c>
      <c r="BF128" s="137">
        <f t="shared" si="5"/>
        <v>0</v>
      </c>
      <c r="BG128" s="137">
        <f t="shared" si="6"/>
        <v>0</v>
      </c>
      <c r="BH128" s="137">
        <f t="shared" si="7"/>
        <v>0</v>
      </c>
      <c r="BI128" s="137">
        <f t="shared" si="8"/>
        <v>0</v>
      </c>
      <c r="BJ128" s="8" t="s">
        <v>67</v>
      </c>
      <c r="BK128" s="137">
        <f t="shared" si="9"/>
        <v>0</v>
      </c>
      <c r="BL128" s="8" t="s">
        <v>110</v>
      </c>
      <c r="BM128" s="8" t="s">
        <v>211</v>
      </c>
    </row>
    <row r="129" spans="2:65" s="1" customFormat="1" ht="16.5" customHeight="1">
      <c r="B129" s="22"/>
      <c r="C129" s="149" t="s">
        <v>212</v>
      </c>
      <c r="D129" s="149" t="s">
        <v>174</v>
      </c>
      <c r="E129" s="150" t="s">
        <v>213</v>
      </c>
      <c r="F129" s="151" t="s">
        <v>214</v>
      </c>
      <c r="G129" s="152" t="s">
        <v>182</v>
      </c>
      <c r="H129" s="153">
        <v>4</v>
      </c>
      <c r="I129" s="279"/>
      <c r="J129" s="154">
        <f t="shared" si="0"/>
        <v>0</v>
      </c>
      <c r="K129" s="151" t="s">
        <v>116</v>
      </c>
      <c r="L129" s="155"/>
      <c r="M129" s="156" t="s">
        <v>1</v>
      </c>
      <c r="N129" s="157" t="s">
        <v>33</v>
      </c>
      <c r="O129" s="135">
        <v>0</v>
      </c>
      <c r="P129" s="135">
        <f t="shared" si="1"/>
        <v>0</v>
      </c>
      <c r="Q129" s="135">
        <v>3.5E-4</v>
      </c>
      <c r="R129" s="135">
        <f t="shared" si="2"/>
        <v>1.4E-3</v>
      </c>
      <c r="S129" s="135">
        <v>0</v>
      </c>
      <c r="T129" s="136">
        <f t="shared" si="3"/>
        <v>0</v>
      </c>
      <c r="AR129" s="8" t="s">
        <v>145</v>
      </c>
      <c r="AT129" s="8" t="s">
        <v>174</v>
      </c>
      <c r="AU129" s="8" t="s">
        <v>69</v>
      </c>
      <c r="AY129" s="8" t="s">
        <v>103</v>
      </c>
      <c r="BE129" s="137">
        <f t="shared" si="4"/>
        <v>0</v>
      </c>
      <c r="BF129" s="137">
        <f t="shared" si="5"/>
        <v>0</v>
      </c>
      <c r="BG129" s="137">
        <f t="shared" si="6"/>
        <v>0</v>
      </c>
      <c r="BH129" s="137">
        <f t="shared" si="7"/>
        <v>0</v>
      </c>
      <c r="BI129" s="137">
        <f t="shared" si="8"/>
        <v>0</v>
      </c>
      <c r="BJ129" s="8" t="s">
        <v>67</v>
      </c>
      <c r="BK129" s="137">
        <f t="shared" si="9"/>
        <v>0</v>
      </c>
      <c r="BL129" s="8" t="s">
        <v>110</v>
      </c>
      <c r="BM129" s="8" t="s">
        <v>215</v>
      </c>
    </row>
    <row r="130" spans="2:65" s="1" customFormat="1" ht="16.5" customHeight="1">
      <c r="B130" s="22"/>
      <c r="C130" s="128" t="s">
        <v>216</v>
      </c>
      <c r="D130" s="128" t="s">
        <v>105</v>
      </c>
      <c r="E130" s="129" t="s">
        <v>217</v>
      </c>
      <c r="F130" s="130" t="s">
        <v>218</v>
      </c>
      <c r="G130" s="131" t="s">
        <v>131</v>
      </c>
      <c r="H130" s="132">
        <v>25</v>
      </c>
      <c r="I130" s="278"/>
      <c r="J130" s="133">
        <f t="shared" si="0"/>
        <v>0</v>
      </c>
      <c r="K130" s="130" t="s">
        <v>109</v>
      </c>
      <c r="L130" s="25"/>
      <c r="M130" s="39" t="s">
        <v>1</v>
      </c>
      <c r="N130" s="134" t="s">
        <v>33</v>
      </c>
      <c r="O130" s="135">
        <v>3.0000000000000001E-3</v>
      </c>
      <c r="P130" s="135">
        <f t="shared" si="1"/>
        <v>7.4999999999999997E-2</v>
      </c>
      <c r="Q130" s="135">
        <v>8.0000000000000007E-5</v>
      </c>
      <c r="R130" s="135">
        <f t="shared" si="2"/>
        <v>2E-3</v>
      </c>
      <c r="S130" s="135">
        <v>0</v>
      </c>
      <c r="T130" s="136">
        <f t="shared" si="3"/>
        <v>0</v>
      </c>
      <c r="AR130" s="8" t="s">
        <v>110</v>
      </c>
      <c r="AT130" s="8" t="s">
        <v>105</v>
      </c>
      <c r="AU130" s="8" t="s">
        <v>69</v>
      </c>
      <c r="AY130" s="8" t="s">
        <v>103</v>
      </c>
      <c r="BE130" s="137">
        <f t="shared" si="4"/>
        <v>0</v>
      </c>
      <c r="BF130" s="137">
        <f t="shared" si="5"/>
        <v>0</v>
      </c>
      <c r="BG130" s="137">
        <f t="shared" si="6"/>
        <v>0</v>
      </c>
      <c r="BH130" s="137">
        <f t="shared" si="7"/>
        <v>0</v>
      </c>
      <c r="BI130" s="137">
        <f t="shared" si="8"/>
        <v>0</v>
      </c>
      <c r="BJ130" s="8" t="s">
        <v>67</v>
      </c>
      <c r="BK130" s="137">
        <f t="shared" si="9"/>
        <v>0</v>
      </c>
      <c r="BL130" s="8" t="s">
        <v>110</v>
      </c>
      <c r="BM130" s="8" t="s">
        <v>219</v>
      </c>
    </row>
    <row r="131" spans="2:65" s="1" customFormat="1" ht="16.5" customHeight="1">
      <c r="B131" s="22"/>
      <c r="C131" s="128" t="s">
        <v>220</v>
      </c>
      <c r="D131" s="128" t="s">
        <v>105</v>
      </c>
      <c r="E131" s="129" t="s">
        <v>221</v>
      </c>
      <c r="F131" s="130" t="s">
        <v>222</v>
      </c>
      <c r="G131" s="131" t="s">
        <v>131</v>
      </c>
      <c r="H131" s="132">
        <v>8</v>
      </c>
      <c r="I131" s="278"/>
      <c r="J131" s="133">
        <f t="shared" si="0"/>
        <v>0</v>
      </c>
      <c r="K131" s="130" t="s">
        <v>1</v>
      </c>
      <c r="L131" s="25"/>
      <c r="M131" s="39" t="s">
        <v>1</v>
      </c>
      <c r="N131" s="134" t="s">
        <v>33</v>
      </c>
      <c r="O131" s="135">
        <v>3.0000000000000001E-3</v>
      </c>
      <c r="P131" s="135">
        <f t="shared" si="1"/>
        <v>2.4E-2</v>
      </c>
      <c r="Q131" s="135">
        <v>1.1E-4</v>
      </c>
      <c r="R131" s="135">
        <f t="shared" si="2"/>
        <v>8.8000000000000003E-4</v>
      </c>
      <c r="S131" s="135">
        <v>0</v>
      </c>
      <c r="T131" s="136">
        <f t="shared" si="3"/>
        <v>0</v>
      </c>
      <c r="AR131" s="8" t="s">
        <v>110</v>
      </c>
      <c r="AT131" s="8" t="s">
        <v>105</v>
      </c>
      <c r="AU131" s="8" t="s">
        <v>69</v>
      </c>
      <c r="AY131" s="8" t="s">
        <v>103</v>
      </c>
      <c r="BE131" s="137">
        <f t="shared" si="4"/>
        <v>0</v>
      </c>
      <c r="BF131" s="137">
        <f t="shared" si="5"/>
        <v>0</v>
      </c>
      <c r="BG131" s="137">
        <f t="shared" si="6"/>
        <v>0</v>
      </c>
      <c r="BH131" s="137">
        <f t="shared" si="7"/>
        <v>0</v>
      </c>
      <c r="BI131" s="137">
        <f t="shared" si="8"/>
        <v>0</v>
      </c>
      <c r="BJ131" s="8" t="s">
        <v>67</v>
      </c>
      <c r="BK131" s="137">
        <f t="shared" si="9"/>
        <v>0</v>
      </c>
      <c r="BL131" s="8" t="s">
        <v>110</v>
      </c>
      <c r="BM131" s="8" t="s">
        <v>223</v>
      </c>
    </row>
    <row r="132" spans="2:65" s="1" customFormat="1" ht="16.5" customHeight="1">
      <c r="B132" s="22"/>
      <c r="C132" s="128" t="s">
        <v>224</v>
      </c>
      <c r="D132" s="128" t="s">
        <v>105</v>
      </c>
      <c r="E132" s="129" t="s">
        <v>225</v>
      </c>
      <c r="F132" s="130" t="s">
        <v>226</v>
      </c>
      <c r="G132" s="131" t="s">
        <v>108</v>
      </c>
      <c r="H132" s="132">
        <v>3</v>
      </c>
      <c r="I132" s="278"/>
      <c r="J132" s="133">
        <f t="shared" si="0"/>
        <v>0</v>
      </c>
      <c r="K132" s="130" t="s">
        <v>227</v>
      </c>
      <c r="L132" s="25"/>
      <c r="M132" s="39" t="s">
        <v>1</v>
      </c>
      <c r="N132" s="134" t="s">
        <v>33</v>
      </c>
      <c r="O132" s="135">
        <v>0.11799999999999999</v>
      </c>
      <c r="P132" s="135">
        <f t="shared" si="1"/>
        <v>0.35399999999999998</v>
      </c>
      <c r="Q132" s="135">
        <v>8.4999999999999995E-4</v>
      </c>
      <c r="R132" s="135">
        <f t="shared" si="2"/>
        <v>2.5499999999999997E-3</v>
      </c>
      <c r="S132" s="135">
        <v>0</v>
      </c>
      <c r="T132" s="136">
        <f t="shared" si="3"/>
        <v>0</v>
      </c>
      <c r="AR132" s="8" t="s">
        <v>110</v>
      </c>
      <c r="AT132" s="8" t="s">
        <v>105</v>
      </c>
      <c r="AU132" s="8" t="s">
        <v>69</v>
      </c>
      <c r="AY132" s="8" t="s">
        <v>103</v>
      </c>
      <c r="BE132" s="137">
        <f t="shared" si="4"/>
        <v>0</v>
      </c>
      <c r="BF132" s="137">
        <f t="shared" si="5"/>
        <v>0</v>
      </c>
      <c r="BG132" s="137">
        <f t="shared" si="6"/>
        <v>0</v>
      </c>
      <c r="BH132" s="137">
        <f t="shared" si="7"/>
        <v>0</v>
      </c>
      <c r="BI132" s="137">
        <f t="shared" si="8"/>
        <v>0</v>
      </c>
      <c r="BJ132" s="8" t="s">
        <v>67</v>
      </c>
      <c r="BK132" s="137">
        <f t="shared" si="9"/>
        <v>0</v>
      </c>
      <c r="BL132" s="8" t="s">
        <v>110</v>
      </c>
      <c r="BM132" s="8" t="s">
        <v>228</v>
      </c>
    </row>
    <row r="133" spans="2:65" s="7" customFormat="1">
      <c r="B133" s="138"/>
      <c r="C133" s="139"/>
      <c r="D133" s="140" t="s">
        <v>112</v>
      </c>
      <c r="E133" s="141" t="s">
        <v>1</v>
      </c>
      <c r="F133" s="142" t="s">
        <v>119</v>
      </c>
      <c r="G133" s="139"/>
      <c r="H133" s="143">
        <v>3</v>
      </c>
      <c r="I133" s="139"/>
      <c r="J133" s="139"/>
      <c r="K133" s="139"/>
      <c r="L133" s="144"/>
      <c r="M133" s="145"/>
      <c r="N133" s="146"/>
      <c r="O133" s="146"/>
      <c r="P133" s="146"/>
      <c r="Q133" s="146"/>
      <c r="R133" s="146"/>
      <c r="S133" s="146"/>
      <c r="T133" s="147"/>
      <c r="AT133" s="148" t="s">
        <v>112</v>
      </c>
      <c r="AU133" s="148" t="s">
        <v>69</v>
      </c>
      <c r="AV133" s="7" t="s">
        <v>69</v>
      </c>
      <c r="AW133" s="7" t="s">
        <v>25</v>
      </c>
      <c r="AX133" s="7" t="s">
        <v>67</v>
      </c>
      <c r="AY133" s="148" t="s">
        <v>103</v>
      </c>
    </row>
    <row r="134" spans="2:65" s="1" customFormat="1" ht="16.5" customHeight="1">
      <c r="B134" s="22"/>
      <c r="C134" s="128" t="s">
        <v>229</v>
      </c>
      <c r="D134" s="128" t="s">
        <v>105</v>
      </c>
      <c r="E134" s="129" t="s">
        <v>230</v>
      </c>
      <c r="F134" s="130" t="s">
        <v>231</v>
      </c>
      <c r="G134" s="131" t="s">
        <v>131</v>
      </c>
      <c r="H134" s="132">
        <v>25</v>
      </c>
      <c r="I134" s="278"/>
      <c r="J134" s="133">
        <f>ROUND(I134*H134,2)</f>
        <v>0</v>
      </c>
      <c r="K134" s="130" t="s">
        <v>109</v>
      </c>
      <c r="L134" s="25"/>
      <c r="M134" s="39" t="s">
        <v>1</v>
      </c>
      <c r="N134" s="134" t="s">
        <v>33</v>
      </c>
      <c r="O134" s="135">
        <v>3.0000000000000001E-3</v>
      </c>
      <c r="P134" s="135">
        <f>O134*H134</f>
        <v>7.4999999999999997E-2</v>
      </c>
      <c r="Q134" s="135">
        <v>3.3E-4</v>
      </c>
      <c r="R134" s="135">
        <f>Q134*H134</f>
        <v>8.2500000000000004E-3</v>
      </c>
      <c r="S134" s="135">
        <v>0</v>
      </c>
      <c r="T134" s="136">
        <f>S134*H134</f>
        <v>0</v>
      </c>
      <c r="AR134" s="8" t="s">
        <v>110</v>
      </c>
      <c r="AT134" s="8" t="s">
        <v>105</v>
      </c>
      <c r="AU134" s="8" t="s">
        <v>69</v>
      </c>
      <c r="AY134" s="8" t="s">
        <v>103</v>
      </c>
      <c r="BE134" s="137">
        <f>IF(N134="základní",J134,0)</f>
        <v>0</v>
      </c>
      <c r="BF134" s="137">
        <f>IF(N134="snížená",J134,0)</f>
        <v>0</v>
      </c>
      <c r="BG134" s="137">
        <f>IF(N134="zákl. přenesená",J134,0)</f>
        <v>0</v>
      </c>
      <c r="BH134" s="137">
        <f>IF(N134="sníž. přenesená",J134,0)</f>
        <v>0</v>
      </c>
      <c r="BI134" s="137">
        <f>IF(N134="nulová",J134,0)</f>
        <v>0</v>
      </c>
      <c r="BJ134" s="8" t="s">
        <v>67</v>
      </c>
      <c r="BK134" s="137">
        <f>ROUND(I134*H134,2)</f>
        <v>0</v>
      </c>
      <c r="BL134" s="8" t="s">
        <v>110</v>
      </c>
      <c r="BM134" s="8" t="s">
        <v>232</v>
      </c>
    </row>
    <row r="135" spans="2:65" s="1" customFormat="1" ht="16.5" customHeight="1">
      <c r="B135" s="22"/>
      <c r="C135" s="128" t="s">
        <v>233</v>
      </c>
      <c r="D135" s="128" t="s">
        <v>105</v>
      </c>
      <c r="E135" s="129" t="s">
        <v>234</v>
      </c>
      <c r="F135" s="130" t="s">
        <v>235</v>
      </c>
      <c r="G135" s="131" t="s">
        <v>131</v>
      </c>
      <c r="H135" s="132">
        <v>8</v>
      </c>
      <c r="I135" s="278"/>
      <c r="J135" s="133">
        <f>ROUND(I135*H135,2)</f>
        <v>0</v>
      </c>
      <c r="K135" s="130" t="s">
        <v>1</v>
      </c>
      <c r="L135" s="25"/>
      <c r="M135" s="39" t="s">
        <v>1</v>
      </c>
      <c r="N135" s="134" t="s">
        <v>33</v>
      </c>
      <c r="O135" s="135">
        <v>3.0000000000000001E-3</v>
      </c>
      <c r="P135" s="135">
        <f>O135*H135</f>
        <v>2.4E-2</v>
      </c>
      <c r="Q135" s="135">
        <v>3.3E-4</v>
      </c>
      <c r="R135" s="135">
        <f>Q135*H135</f>
        <v>2.64E-3</v>
      </c>
      <c r="S135" s="135">
        <v>0</v>
      </c>
      <c r="T135" s="136">
        <f>S135*H135</f>
        <v>0</v>
      </c>
      <c r="AR135" s="8" t="s">
        <v>110</v>
      </c>
      <c r="AT135" s="8" t="s">
        <v>105</v>
      </c>
      <c r="AU135" s="8" t="s">
        <v>69</v>
      </c>
      <c r="AY135" s="8" t="s">
        <v>103</v>
      </c>
      <c r="BE135" s="137">
        <f>IF(N135="základní",J135,0)</f>
        <v>0</v>
      </c>
      <c r="BF135" s="137">
        <f>IF(N135="snížená",J135,0)</f>
        <v>0</v>
      </c>
      <c r="BG135" s="137">
        <f>IF(N135="zákl. přenesená",J135,0)</f>
        <v>0</v>
      </c>
      <c r="BH135" s="137">
        <f>IF(N135="sníž. přenesená",J135,0)</f>
        <v>0</v>
      </c>
      <c r="BI135" s="137">
        <f>IF(N135="nulová",J135,0)</f>
        <v>0</v>
      </c>
      <c r="BJ135" s="8" t="s">
        <v>67</v>
      </c>
      <c r="BK135" s="137">
        <f>ROUND(I135*H135,2)</f>
        <v>0</v>
      </c>
      <c r="BL135" s="8" t="s">
        <v>110</v>
      </c>
      <c r="BM135" s="8" t="s">
        <v>236</v>
      </c>
    </row>
    <row r="136" spans="2:65" s="1" customFormat="1" ht="16.5" customHeight="1">
      <c r="B136" s="22"/>
      <c r="C136" s="128" t="s">
        <v>237</v>
      </c>
      <c r="D136" s="128" t="s">
        <v>105</v>
      </c>
      <c r="E136" s="129" t="s">
        <v>238</v>
      </c>
      <c r="F136" s="130" t="s">
        <v>239</v>
      </c>
      <c r="G136" s="131" t="s">
        <v>108</v>
      </c>
      <c r="H136" s="132">
        <v>3</v>
      </c>
      <c r="I136" s="278"/>
      <c r="J136" s="133">
        <f>ROUND(I136*H136,2)</f>
        <v>0</v>
      </c>
      <c r="K136" s="130" t="s">
        <v>227</v>
      </c>
      <c r="L136" s="25"/>
      <c r="M136" s="39" t="s">
        <v>1</v>
      </c>
      <c r="N136" s="134" t="s">
        <v>33</v>
      </c>
      <c r="O136" s="135">
        <v>0.129</v>
      </c>
      <c r="P136" s="135">
        <f>O136*H136</f>
        <v>0.38700000000000001</v>
      </c>
      <c r="Q136" s="135">
        <v>2.5999999999999999E-3</v>
      </c>
      <c r="R136" s="135">
        <f>Q136*H136</f>
        <v>7.7999999999999996E-3</v>
      </c>
      <c r="S136" s="135">
        <v>0</v>
      </c>
      <c r="T136" s="136">
        <f>S136*H136</f>
        <v>0</v>
      </c>
      <c r="AR136" s="8" t="s">
        <v>110</v>
      </c>
      <c r="AT136" s="8" t="s">
        <v>105</v>
      </c>
      <c r="AU136" s="8" t="s">
        <v>69</v>
      </c>
      <c r="AY136" s="8" t="s">
        <v>103</v>
      </c>
      <c r="BE136" s="137">
        <f>IF(N136="základní",J136,0)</f>
        <v>0</v>
      </c>
      <c r="BF136" s="137">
        <f>IF(N136="snížená",J136,0)</f>
        <v>0</v>
      </c>
      <c r="BG136" s="137">
        <f>IF(N136="zákl. přenesená",J136,0)</f>
        <v>0</v>
      </c>
      <c r="BH136" s="137">
        <f>IF(N136="sníž. přenesená",J136,0)</f>
        <v>0</v>
      </c>
      <c r="BI136" s="137">
        <f>IF(N136="nulová",J136,0)</f>
        <v>0</v>
      </c>
      <c r="BJ136" s="8" t="s">
        <v>67</v>
      </c>
      <c r="BK136" s="137">
        <f>ROUND(I136*H136,2)</f>
        <v>0</v>
      </c>
      <c r="BL136" s="8" t="s">
        <v>110</v>
      </c>
      <c r="BM136" s="8" t="s">
        <v>240</v>
      </c>
    </row>
    <row r="137" spans="2:65" s="7" customFormat="1">
      <c r="B137" s="138"/>
      <c r="C137" s="139"/>
      <c r="D137" s="140" t="s">
        <v>112</v>
      </c>
      <c r="E137" s="141" t="s">
        <v>1</v>
      </c>
      <c r="F137" s="142" t="s">
        <v>119</v>
      </c>
      <c r="G137" s="139"/>
      <c r="H137" s="143">
        <v>3</v>
      </c>
      <c r="I137" s="139"/>
      <c r="J137" s="139"/>
      <c r="K137" s="139"/>
      <c r="L137" s="144"/>
      <c r="M137" s="145"/>
      <c r="N137" s="146"/>
      <c r="O137" s="146"/>
      <c r="P137" s="146"/>
      <c r="Q137" s="146"/>
      <c r="R137" s="146"/>
      <c r="S137" s="146"/>
      <c r="T137" s="147"/>
      <c r="AT137" s="148" t="s">
        <v>112</v>
      </c>
      <c r="AU137" s="148" t="s">
        <v>69</v>
      </c>
      <c r="AV137" s="7" t="s">
        <v>69</v>
      </c>
      <c r="AW137" s="7" t="s">
        <v>25</v>
      </c>
      <c r="AX137" s="7" t="s">
        <v>67</v>
      </c>
      <c r="AY137" s="148" t="s">
        <v>103</v>
      </c>
    </row>
    <row r="138" spans="2:65" s="1" customFormat="1" ht="16.5" customHeight="1">
      <c r="B138" s="22"/>
      <c r="C138" s="128" t="s">
        <v>241</v>
      </c>
      <c r="D138" s="128" t="s">
        <v>105</v>
      </c>
      <c r="E138" s="129" t="s">
        <v>242</v>
      </c>
      <c r="F138" s="130" t="s">
        <v>243</v>
      </c>
      <c r="G138" s="131" t="s">
        <v>131</v>
      </c>
      <c r="H138" s="132">
        <v>33</v>
      </c>
      <c r="I138" s="278"/>
      <c r="J138" s="133">
        <f>ROUND(I138*H138,2)</f>
        <v>0</v>
      </c>
      <c r="K138" s="130" t="s">
        <v>109</v>
      </c>
      <c r="L138" s="25"/>
      <c r="M138" s="39" t="s">
        <v>1</v>
      </c>
      <c r="N138" s="134" t="s">
        <v>33</v>
      </c>
      <c r="O138" s="135">
        <v>1.6E-2</v>
      </c>
      <c r="P138" s="135">
        <f>O138*H138</f>
        <v>0.52800000000000002</v>
      </c>
      <c r="Q138" s="135">
        <v>0</v>
      </c>
      <c r="R138" s="135">
        <f>Q138*H138</f>
        <v>0</v>
      </c>
      <c r="S138" s="135">
        <v>0</v>
      </c>
      <c r="T138" s="136">
        <f>S138*H138</f>
        <v>0</v>
      </c>
      <c r="AR138" s="8" t="s">
        <v>110</v>
      </c>
      <c r="AT138" s="8" t="s">
        <v>105</v>
      </c>
      <c r="AU138" s="8" t="s">
        <v>69</v>
      </c>
      <c r="AY138" s="8" t="s">
        <v>103</v>
      </c>
      <c r="BE138" s="137">
        <f>IF(N138="základní",J138,0)</f>
        <v>0</v>
      </c>
      <c r="BF138" s="137">
        <f>IF(N138="snížená",J138,0)</f>
        <v>0</v>
      </c>
      <c r="BG138" s="137">
        <f>IF(N138="zákl. přenesená",J138,0)</f>
        <v>0</v>
      </c>
      <c r="BH138" s="137">
        <f>IF(N138="sníž. přenesená",J138,0)</f>
        <v>0</v>
      </c>
      <c r="BI138" s="137">
        <f>IF(N138="nulová",J138,0)</f>
        <v>0</v>
      </c>
      <c r="BJ138" s="8" t="s">
        <v>67</v>
      </c>
      <c r="BK138" s="137">
        <f>ROUND(I138*H138,2)</f>
        <v>0</v>
      </c>
      <c r="BL138" s="8" t="s">
        <v>110</v>
      </c>
      <c r="BM138" s="8" t="s">
        <v>244</v>
      </c>
    </row>
    <row r="139" spans="2:65" s="1" customFormat="1" ht="22.5" customHeight="1">
      <c r="B139" s="22"/>
      <c r="C139" s="128" t="s">
        <v>245</v>
      </c>
      <c r="D139" s="128" t="s">
        <v>105</v>
      </c>
      <c r="E139" s="129" t="s">
        <v>246</v>
      </c>
      <c r="F139" s="130" t="s">
        <v>247</v>
      </c>
      <c r="G139" s="131" t="s">
        <v>131</v>
      </c>
      <c r="H139" s="132">
        <v>45</v>
      </c>
      <c r="I139" s="278"/>
      <c r="J139" s="133">
        <f>ROUND(I139*H139,2)</f>
        <v>0</v>
      </c>
      <c r="K139" s="130" t="s">
        <v>109</v>
      </c>
      <c r="L139" s="25"/>
      <c r="M139" s="39" t="s">
        <v>1</v>
      </c>
      <c r="N139" s="134" t="s">
        <v>33</v>
      </c>
      <c r="O139" s="135">
        <v>0.216</v>
      </c>
      <c r="P139" s="135">
        <f>O139*H139</f>
        <v>9.7200000000000006</v>
      </c>
      <c r="Q139" s="135">
        <v>0.1295</v>
      </c>
      <c r="R139" s="135">
        <f>Q139*H139</f>
        <v>5.8275000000000006</v>
      </c>
      <c r="S139" s="135">
        <v>0</v>
      </c>
      <c r="T139" s="136">
        <f>S139*H139</f>
        <v>0</v>
      </c>
      <c r="AR139" s="8" t="s">
        <v>110</v>
      </c>
      <c r="AT139" s="8" t="s">
        <v>105</v>
      </c>
      <c r="AU139" s="8" t="s">
        <v>69</v>
      </c>
      <c r="AY139" s="8" t="s">
        <v>103</v>
      </c>
      <c r="BE139" s="137">
        <f>IF(N139="základní",J139,0)</f>
        <v>0</v>
      </c>
      <c r="BF139" s="137">
        <f>IF(N139="snížená",J139,0)</f>
        <v>0</v>
      </c>
      <c r="BG139" s="137">
        <f>IF(N139="zákl. přenesená",J139,0)</f>
        <v>0</v>
      </c>
      <c r="BH139" s="137">
        <f>IF(N139="sníž. přenesená",J139,0)</f>
        <v>0</v>
      </c>
      <c r="BI139" s="137">
        <f>IF(N139="nulová",J139,0)</f>
        <v>0</v>
      </c>
      <c r="BJ139" s="8" t="s">
        <v>67</v>
      </c>
      <c r="BK139" s="137">
        <f>ROUND(I139*H139,2)</f>
        <v>0</v>
      </c>
      <c r="BL139" s="8" t="s">
        <v>110</v>
      </c>
      <c r="BM139" s="8" t="s">
        <v>248</v>
      </c>
    </row>
    <row r="140" spans="2:65" s="7" customFormat="1">
      <c r="B140" s="138"/>
      <c r="C140" s="139"/>
      <c r="D140" s="140" t="s">
        <v>112</v>
      </c>
      <c r="E140" s="141" t="s">
        <v>1</v>
      </c>
      <c r="F140" s="142" t="s">
        <v>249</v>
      </c>
      <c r="G140" s="139"/>
      <c r="H140" s="143">
        <v>45</v>
      </c>
      <c r="I140" s="139"/>
      <c r="J140" s="139"/>
      <c r="K140" s="139"/>
      <c r="L140" s="144"/>
      <c r="M140" s="145"/>
      <c r="N140" s="146"/>
      <c r="O140" s="146"/>
      <c r="P140" s="146"/>
      <c r="Q140" s="146"/>
      <c r="R140" s="146"/>
      <c r="S140" s="146"/>
      <c r="T140" s="147"/>
      <c r="AT140" s="148" t="s">
        <v>112</v>
      </c>
      <c r="AU140" s="148" t="s">
        <v>69</v>
      </c>
      <c r="AV140" s="7" t="s">
        <v>69</v>
      </c>
      <c r="AW140" s="7" t="s">
        <v>25</v>
      </c>
      <c r="AX140" s="7" t="s">
        <v>67</v>
      </c>
      <c r="AY140" s="148" t="s">
        <v>103</v>
      </c>
    </row>
    <row r="141" spans="2:65" s="1" customFormat="1" ht="16.5" customHeight="1">
      <c r="B141" s="22"/>
      <c r="C141" s="149" t="s">
        <v>250</v>
      </c>
      <c r="D141" s="149" t="s">
        <v>174</v>
      </c>
      <c r="E141" s="150" t="s">
        <v>251</v>
      </c>
      <c r="F141" s="151" t="s">
        <v>252</v>
      </c>
      <c r="G141" s="152" t="s">
        <v>131</v>
      </c>
      <c r="H141" s="153">
        <v>45</v>
      </c>
      <c r="I141" s="279"/>
      <c r="J141" s="154">
        <f>ROUND(I141*H141,2)</f>
        <v>0</v>
      </c>
      <c r="K141" s="151" t="s">
        <v>1</v>
      </c>
      <c r="L141" s="155"/>
      <c r="M141" s="156" t="s">
        <v>1</v>
      </c>
      <c r="N141" s="157" t="s">
        <v>33</v>
      </c>
      <c r="O141" s="135">
        <v>0</v>
      </c>
      <c r="P141" s="135">
        <f>O141*H141</f>
        <v>0</v>
      </c>
      <c r="Q141" s="135">
        <v>8.1000000000000003E-2</v>
      </c>
      <c r="R141" s="135">
        <f>Q141*H141</f>
        <v>3.645</v>
      </c>
      <c r="S141" s="135">
        <v>0</v>
      </c>
      <c r="T141" s="136">
        <f>S141*H141</f>
        <v>0</v>
      </c>
      <c r="AR141" s="8" t="s">
        <v>145</v>
      </c>
      <c r="AT141" s="8" t="s">
        <v>174</v>
      </c>
      <c r="AU141" s="8" t="s">
        <v>69</v>
      </c>
      <c r="AY141" s="8" t="s">
        <v>103</v>
      </c>
      <c r="BE141" s="137">
        <f>IF(N141="základní",J141,0)</f>
        <v>0</v>
      </c>
      <c r="BF141" s="137">
        <f>IF(N141="snížená",J141,0)</f>
        <v>0</v>
      </c>
      <c r="BG141" s="137">
        <f>IF(N141="zákl. přenesená",J141,0)</f>
        <v>0</v>
      </c>
      <c r="BH141" s="137">
        <f>IF(N141="sníž. přenesená",J141,0)</f>
        <v>0</v>
      </c>
      <c r="BI141" s="137">
        <f>IF(N141="nulová",J141,0)</f>
        <v>0</v>
      </c>
      <c r="BJ141" s="8" t="s">
        <v>67</v>
      </c>
      <c r="BK141" s="137">
        <f>ROUND(I141*H141,2)</f>
        <v>0</v>
      </c>
      <c r="BL141" s="8" t="s">
        <v>110</v>
      </c>
      <c r="BM141" s="8" t="s">
        <v>253</v>
      </c>
    </row>
    <row r="142" spans="2:65" s="1" customFormat="1" ht="16.5" customHeight="1">
      <c r="B142" s="22"/>
      <c r="C142" s="128" t="s">
        <v>254</v>
      </c>
      <c r="D142" s="128" t="s">
        <v>105</v>
      </c>
      <c r="E142" s="129" t="s">
        <v>255</v>
      </c>
      <c r="F142" s="130" t="s">
        <v>256</v>
      </c>
      <c r="G142" s="131" t="s">
        <v>131</v>
      </c>
      <c r="H142" s="132">
        <v>162</v>
      </c>
      <c r="I142" s="278"/>
      <c r="J142" s="133">
        <f>ROUND(I142*H142,2)</f>
        <v>0</v>
      </c>
      <c r="K142" s="130" t="s">
        <v>1</v>
      </c>
      <c r="L142" s="25"/>
      <c r="M142" s="39" t="s">
        <v>1</v>
      </c>
      <c r="N142" s="134" t="s">
        <v>33</v>
      </c>
      <c r="O142" s="135">
        <v>8.7999999999999995E-2</v>
      </c>
      <c r="P142" s="135">
        <f>O142*H142</f>
        <v>14.255999999999998</v>
      </c>
      <c r="Q142" s="135">
        <v>0</v>
      </c>
      <c r="R142" s="135">
        <f>Q142*H142</f>
        <v>0</v>
      </c>
      <c r="S142" s="135">
        <v>0</v>
      </c>
      <c r="T142" s="136">
        <f>S142*H142</f>
        <v>0</v>
      </c>
      <c r="AR142" s="8" t="s">
        <v>110</v>
      </c>
      <c r="AT142" s="8" t="s">
        <v>105</v>
      </c>
      <c r="AU142" s="8" t="s">
        <v>69</v>
      </c>
      <c r="AY142" s="8" t="s">
        <v>103</v>
      </c>
      <c r="BE142" s="137">
        <f>IF(N142="základní",J142,0)</f>
        <v>0</v>
      </c>
      <c r="BF142" s="137">
        <f>IF(N142="snížená",J142,0)</f>
        <v>0</v>
      </c>
      <c r="BG142" s="137">
        <f>IF(N142="zákl. přenesená",J142,0)</f>
        <v>0</v>
      </c>
      <c r="BH142" s="137">
        <f>IF(N142="sníž. přenesená",J142,0)</f>
        <v>0</v>
      </c>
      <c r="BI142" s="137">
        <f>IF(N142="nulová",J142,0)</f>
        <v>0</v>
      </c>
      <c r="BJ142" s="8" t="s">
        <v>67</v>
      </c>
      <c r="BK142" s="137">
        <f>ROUND(I142*H142,2)</f>
        <v>0</v>
      </c>
      <c r="BL142" s="8" t="s">
        <v>110</v>
      </c>
      <c r="BM142" s="8" t="s">
        <v>257</v>
      </c>
    </row>
    <row r="143" spans="2:65" s="7" customFormat="1">
      <c r="B143" s="138"/>
      <c r="C143" s="139"/>
      <c r="D143" s="140" t="s">
        <v>112</v>
      </c>
      <c r="E143" s="141" t="s">
        <v>1</v>
      </c>
      <c r="F143" s="142" t="s">
        <v>258</v>
      </c>
      <c r="G143" s="139"/>
      <c r="H143" s="143">
        <v>162</v>
      </c>
      <c r="I143" s="139"/>
      <c r="J143" s="139"/>
      <c r="K143" s="139"/>
      <c r="L143" s="144"/>
      <c r="M143" s="145"/>
      <c r="N143" s="146"/>
      <c r="O143" s="146"/>
      <c r="P143" s="146"/>
      <c r="Q143" s="146"/>
      <c r="R143" s="146"/>
      <c r="S143" s="146"/>
      <c r="T143" s="147"/>
      <c r="AT143" s="148" t="s">
        <v>112</v>
      </c>
      <c r="AU143" s="148" t="s">
        <v>69</v>
      </c>
      <c r="AV143" s="7" t="s">
        <v>69</v>
      </c>
      <c r="AW143" s="7" t="s">
        <v>25</v>
      </c>
      <c r="AX143" s="7" t="s">
        <v>67</v>
      </c>
      <c r="AY143" s="148" t="s">
        <v>103</v>
      </c>
    </row>
    <row r="144" spans="2:65" s="1" customFormat="1" ht="16.5" customHeight="1">
      <c r="B144" s="22"/>
      <c r="C144" s="128" t="s">
        <v>259</v>
      </c>
      <c r="D144" s="128" t="s">
        <v>105</v>
      </c>
      <c r="E144" s="129" t="s">
        <v>260</v>
      </c>
      <c r="F144" s="130" t="s">
        <v>261</v>
      </c>
      <c r="G144" s="131" t="s">
        <v>131</v>
      </c>
      <c r="H144" s="132">
        <v>162</v>
      </c>
      <c r="I144" s="278"/>
      <c r="J144" s="133">
        <f>ROUND(I144*H144,2)</f>
        <v>0</v>
      </c>
      <c r="K144" s="130" t="s">
        <v>1</v>
      </c>
      <c r="L144" s="25"/>
      <c r="M144" s="39" t="s">
        <v>1</v>
      </c>
      <c r="N144" s="134" t="s">
        <v>33</v>
      </c>
      <c r="O144" s="135">
        <v>7.2999999999999995E-2</v>
      </c>
      <c r="P144" s="135">
        <f>O144*H144</f>
        <v>11.825999999999999</v>
      </c>
      <c r="Q144" s="135">
        <v>1.1E-4</v>
      </c>
      <c r="R144" s="135">
        <f>Q144*H144</f>
        <v>1.7819999999999999E-2</v>
      </c>
      <c r="S144" s="135">
        <v>0</v>
      </c>
      <c r="T144" s="136">
        <f>S144*H144</f>
        <v>0</v>
      </c>
      <c r="AR144" s="8" t="s">
        <v>110</v>
      </c>
      <c r="AT144" s="8" t="s">
        <v>105</v>
      </c>
      <c r="AU144" s="8" t="s">
        <v>69</v>
      </c>
      <c r="AY144" s="8" t="s">
        <v>103</v>
      </c>
      <c r="BE144" s="137">
        <f>IF(N144="základní",J144,0)</f>
        <v>0</v>
      </c>
      <c r="BF144" s="137">
        <f>IF(N144="snížená",J144,0)</f>
        <v>0</v>
      </c>
      <c r="BG144" s="137">
        <f>IF(N144="zákl. přenesená",J144,0)</f>
        <v>0</v>
      </c>
      <c r="BH144" s="137">
        <f>IF(N144="sníž. přenesená",J144,0)</f>
        <v>0</v>
      </c>
      <c r="BI144" s="137">
        <f>IF(N144="nulová",J144,0)</f>
        <v>0</v>
      </c>
      <c r="BJ144" s="8" t="s">
        <v>67</v>
      </c>
      <c r="BK144" s="137">
        <f>ROUND(I144*H144,2)</f>
        <v>0</v>
      </c>
      <c r="BL144" s="8" t="s">
        <v>110</v>
      </c>
      <c r="BM144" s="8" t="s">
        <v>262</v>
      </c>
    </row>
    <row r="145" spans="2:65" s="7" customFormat="1">
      <c r="B145" s="138"/>
      <c r="C145" s="139"/>
      <c r="D145" s="140" t="s">
        <v>112</v>
      </c>
      <c r="E145" s="141" t="s">
        <v>1</v>
      </c>
      <c r="F145" s="142" t="s">
        <v>258</v>
      </c>
      <c r="G145" s="139"/>
      <c r="H145" s="143">
        <v>162</v>
      </c>
      <c r="I145" s="139"/>
      <c r="J145" s="139"/>
      <c r="K145" s="139"/>
      <c r="L145" s="144"/>
      <c r="M145" s="145"/>
      <c r="N145" s="146"/>
      <c r="O145" s="146"/>
      <c r="P145" s="146"/>
      <c r="Q145" s="146"/>
      <c r="R145" s="146"/>
      <c r="S145" s="146"/>
      <c r="T145" s="147"/>
      <c r="AT145" s="148" t="s">
        <v>112</v>
      </c>
      <c r="AU145" s="148" t="s">
        <v>69</v>
      </c>
      <c r="AV145" s="7" t="s">
        <v>69</v>
      </c>
      <c r="AW145" s="7" t="s">
        <v>25</v>
      </c>
      <c r="AX145" s="7" t="s">
        <v>67</v>
      </c>
      <c r="AY145" s="148" t="s">
        <v>103</v>
      </c>
    </row>
    <row r="146" spans="2:65" s="1" customFormat="1" ht="16.5" customHeight="1">
      <c r="B146" s="22"/>
      <c r="C146" s="128" t="s">
        <v>263</v>
      </c>
      <c r="D146" s="128" t="s">
        <v>105</v>
      </c>
      <c r="E146" s="129" t="s">
        <v>264</v>
      </c>
      <c r="F146" s="130" t="s">
        <v>265</v>
      </c>
      <c r="G146" s="131" t="s">
        <v>131</v>
      </c>
      <c r="H146" s="132">
        <v>21</v>
      </c>
      <c r="I146" s="278"/>
      <c r="J146" s="133">
        <f>ROUND(I146*H146,2)</f>
        <v>0</v>
      </c>
      <c r="K146" s="130" t="s">
        <v>109</v>
      </c>
      <c r="L146" s="25"/>
      <c r="M146" s="39" t="s">
        <v>1</v>
      </c>
      <c r="N146" s="134" t="s">
        <v>33</v>
      </c>
      <c r="O146" s="135">
        <v>0.19600000000000001</v>
      </c>
      <c r="P146" s="135">
        <f>O146*H146</f>
        <v>4.1160000000000005</v>
      </c>
      <c r="Q146" s="135">
        <v>0</v>
      </c>
      <c r="R146" s="135">
        <f>Q146*H146</f>
        <v>0</v>
      </c>
      <c r="S146" s="135">
        <v>0</v>
      </c>
      <c r="T146" s="136">
        <f>S146*H146</f>
        <v>0</v>
      </c>
      <c r="AR146" s="8" t="s">
        <v>110</v>
      </c>
      <c r="AT146" s="8" t="s">
        <v>105</v>
      </c>
      <c r="AU146" s="8" t="s">
        <v>69</v>
      </c>
      <c r="AY146" s="8" t="s">
        <v>103</v>
      </c>
      <c r="BE146" s="137">
        <f>IF(N146="základní",J146,0)</f>
        <v>0</v>
      </c>
      <c r="BF146" s="137">
        <f>IF(N146="snížená",J146,0)</f>
        <v>0</v>
      </c>
      <c r="BG146" s="137">
        <f>IF(N146="zákl. přenesená",J146,0)</f>
        <v>0</v>
      </c>
      <c r="BH146" s="137">
        <f>IF(N146="sníž. přenesená",J146,0)</f>
        <v>0</v>
      </c>
      <c r="BI146" s="137">
        <f>IF(N146="nulová",J146,0)</f>
        <v>0</v>
      </c>
      <c r="BJ146" s="8" t="s">
        <v>67</v>
      </c>
      <c r="BK146" s="137">
        <f>ROUND(I146*H146,2)</f>
        <v>0</v>
      </c>
      <c r="BL146" s="8" t="s">
        <v>110</v>
      </c>
      <c r="BM146" s="8" t="s">
        <v>266</v>
      </c>
    </row>
    <row r="147" spans="2:65" s="1" customFormat="1" ht="16.5" customHeight="1">
      <c r="B147" s="22"/>
      <c r="C147" s="128" t="s">
        <v>267</v>
      </c>
      <c r="D147" s="128" t="s">
        <v>105</v>
      </c>
      <c r="E147" s="129" t="s">
        <v>268</v>
      </c>
      <c r="F147" s="130" t="s">
        <v>269</v>
      </c>
      <c r="G147" s="131" t="s">
        <v>131</v>
      </c>
      <c r="H147" s="132">
        <v>6</v>
      </c>
      <c r="I147" s="278"/>
      <c r="J147" s="133">
        <f>ROUND(I147*H147,2)</f>
        <v>0</v>
      </c>
      <c r="K147" s="130" t="s">
        <v>1</v>
      </c>
      <c r="L147" s="25"/>
      <c r="M147" s="39" t="s">
        <v>1</v>
      </c>
      <c r="N147" s="134" t="s">
        <v>33</v>
      </c>
      <c r="O147" s="135">
        <v>0.78800000000000003</v>
      </c>
      <c r="P147" s="135">
        <f>O147*H147</f>
        <v>4.7279999999999998</v>
      </c>
      <c r="Q147" s="135">
        <v>0.63788</v>
      </c>
      <c r="R147" s="135">
        <f>Q147*H147</f>
        <v>3.82728</v>
      </c>
      <c r="S147" s="135">
        <v>0</v>
      </c>
      <c r="T147" s="136">
        <f>S147*H147</f>
        <v>0</v>
      </c>
      <c r="AR147" s="8" t="s">
        <v>110</v>
      </c>
      <c r="AT147" s="8" t="s">
        <v>105</v>
      </c>
      <c r="AU147" s="8" t="s">
        <v>69</v>
      </c>
      <c r="AY147" s="8" t="s">
        <v>103</v>
      </c>
      <c r="BE147" s="137">
        <f>IF(N147="základní",J147,0)</f>
        <v>0</v>
      </c>
      <c r="BF147" s="137">
        <f>IF(N147="snížená",J147,0)</f>
        <v>0</v>
      </c>
      <c r="BG147" s="137">
        <f>IF(N147="zákl. přenesená",J147,0)</f>
        <v>0</v>
      </c>
      <c r="BH147" s="137">
        <f>IF(N147="sníž. přenesená",J147,0)</f>
        <v>0</v>
      </c>
      <c r="BI147" s="137">
        <f>IF(N147="nulová",J147,0)</f>
        <v>0</v>
      </c>
      <c r="BJ147" s="8" t="s">
        <v>67</v>
      </c>
      <c r="BK147" s="137">
        <f>ROUND(I147*H147,2)</f>
        <v>0</v>
      </c>
      <c r="BL147" s="8" t="s">
        <v>110</v>
      </c>
      <c r="BM147" s="8" t="s">
        <v>270</v>
      </c>
    </row>
    <row r="148" spans="2:65" s="6" customFormat="1" ht="22.9" customHeight="1">
      <c r="B148" s="113"/>
      <c r="C148" s="114"/>
      <c r="D148" s="115" t="s">
        <v>61</v>
      </c>
      <c r="E148" s="126" t="s">
        <v>271</v>
      </c>
      <c r="F148" s="126" t="s">
        <v>272</v>
      </c>
      <c r="G148" s="114"/>
      <c r="H148" s="114"/>
      <c r="I148" s="114"/>
      <c r="J148" s="127">
        <f>BK148</f>
        <v>0</v>
      </c>
      <c r="K148" s="114"/>
      <c r="L148" s="118"/>
      <c r="M148" s="119"/>
      <c r="N148" s="120"/>
      <c r="O148" s="120"/>
      <c r="P148" s="121">
        <f>SUM(P149:P156)</f>
        <v>754.17572400000006</v>
      </c>
      <c r="Q148" s="120"/>
      <c r="R148" s="121">
        <f>SUM(R149:R156)</f>
        <v>0</v>
      </c>
      <c r="S148" s="120"/>
      <c r="T148" s="122">
        <f>SUM(T149:T156)</f>
        <v>0</v>
      </c>
      <c r="AR148" s="123" t="s">
        <v>67</v>
      </c>
      <c r="AT148" s="124" t="s">
        <v>61</v>
      </c>
      <c r="AU148" s="124" t="s">
        <v>67</v>
      </c>
      <c r="AY148" s="123" t="s">
        <v>103</v>
      </c>
      <c r="BK148" s="125">
        <f>SUM(BK149:BK156)</f>
        <v>0</v>
      </c>
    </row>
    <row r="149" spans="2:65" s="1" customFormat="1" ht="22.5" customHeight="1">
      <c r="B149" s="22"/>
      <c r="C149" s="128" t="s">
        <v>273</v>
      </c>
      <c r="D149" s="128" t="s">
        <v>105</v>
      </c>
      <c r="E149" s="129" t="s">
        <v>274</v>
      </c>
      <c r="F149" s="130" t="s">
        <v>275</v>
      </c>
      <c r="G149" s="131" t="s">
        <v>276</v>
      </c>
      <c r="H149" s="132">
        <v>658.09400000000005</v>
      </c>
      <c r="I149" s="278"/>
      <c r="J149" s="133">
        <f>ROUND(I149*H149,2)</f>
        <v>0</v>
      </c>
      <c r="K149" s="130" t="s">
        <v>116</v>
      </c>
      <c r="L149" s="25"/>
      <c r="M149" s="39" t="s">
        <v>1</v>
      </c>
      <c r="N149" s="134" t="s">
        <v>33</v>
      </c>
      <c r="O149" s="135">
        <v>0.5</v>
      </c>
      <c r="P149" s="135">
        <f>O149*H149</f>
        <v>329.04700000000003</v>
      </c>
      <c r="Q149" s="135">
        <v>0</v>
      </c>
      <c r="R149" s="135">
        <f>Q149*H149</f>
        <v>0</v>
      </c>
      <c r="S149" s="135">
        <v>0</v>
      </c>
      <c r="T149" s="136">
        <f>S149*H149</f>
        <v>0</v>
      </c>
      <c r="AR149" s="8" t="s">
        <v>110</v>
      </c>
      <c r="AT149" s="8" t="s">
        <v>105</v>
      </c>
      <c r="AU149" s="8" t="s">
        <v>69</v>
      </c>
      <c r="AY149" s="8" t="s">
        <v>103</v>
      </c>
      <c r="BE149" s="137">
        <f>IF(N149="základní",J149,0)</f>
        <v>0</v>
      </c>
      <c r="BF149" s="137">
        <f>IF(N149="snížená",J149,0)</f>
        <v>0</v>
      </c>
      <c r="BG149" s="137">
        <f>IF(N149="zákl. přenesená",J149,0)</f>
        <v>0</v>
      </c>
      <c r="BH149" s="137">
        <f>IF(N149="sníž. přenesená",J149,0)</f>
        <v>0</v>
      </c>
      <c r="BI149" s="137">
        <f>IF(N149="nulová",J149,0)</f>
        <v>0</v>
      </c>
      <c r="BJ149" s="8" t="s">
        <v>67</v>
      </c>
      <c r="BK149" s="137">
        <f>ROUND(I149*H149,2)</f>
        <v>0</v>
      </c>
      <c r="BL149" s="8" t="s">
        <v>110</v>
      </c>
      <c r="BM149" s="8" t="s">
        <v>277</v>
      </c>
    </row>
    <row r="150" spans="2:65" s="1" customFormat="1" ht="22.5" customHeight="1">
      <c r="B150" s="22"/>
      <c r="C150" s="128" t="s">
        <v>278</v>
      </c>
      <c r="D150" s="128" t="s">
        <v>105</v>
      </c>
      <c r="E150" s="129" t="s">
        <v>279</v>
      </c>
      <c r="F150" s="130" t="s">
        <v>280</v>
      </c>
      <c r="G150" s="131" t="s">
        <v>276</v>
      </c>
      <c r="H150" s="132">
        <v>658.09400000000005</v>
      </c>
      <c r="I150" s="278"/>
      <c r="J150" s="133">
        <f>ROUND(I150*H150,2)</f>
        <v>0</v>
      </c>
      <c r="K150" s="130" t="s">
        <v>116</v>
      </c>
      <c r="L150" s="25"/>
      <c r="M150" s="39" t="s">
        <v>1</v>
      </c>
      <c r="N150" s="134" t="s">
        <v>33</v>
      </c>
      <c r="O150" s="135">
        <v>8.0000000000000002E-3</v>
      </c>
      <c r="P150" s="135">
        <f>O150*H150</f>
        <v>5.2647520000000005</v>
      </c>
      <c r="Q150" s="135">
        <v>0</v>
      </c>
      <c r="R150" s="135">
        <f>Q150*H150</f>
        <v>0</v>
      </c>
      <c r="S150" s="135">
        <v>0</v>
      </c>
      <c r="T150" s="136">
        <f>S150*H150</f>
        <v>0</v>
      </c>
      <c r="AR150" s="8" t="s">
        <v>110</v>
      </c>
      <c r="AT150" s="8" t="s">
        <v>105</v>
      </c>
      <c r="AU150" s="8" t="s">
        <v>69</v>
      </c>
      <c r="AY150" s="8" t="s">
        <v>103</v>
      </c>
      <c r="BE150" s="137">
        <f>IF(N150="základní",J150,0)</f>
        <v>0</v>
      </c>
      <c r="BF150" s="137">
        <f>IF(N150="snížená",J150,0)</f>
        <v>0</v>
      </c>
      <c r="BG150" s="137">
        <f>IF(N150="zákl. přenesená",J150,0)</f>
        <v>0</v>
      </c>
      <c r="BH150" s="137">
        <f>IF(N150="sníž. přenesená",J150,0)</f>
        <v>0</v>
      </c>
      <c r="BI150" s="137">
        <f>IF(N150="nulová",J150,0)</f>
        <v>0</v>
      </c>
      <c r="BJ150" s="8" t="s">
        <v>67</v>
      </c>
      <c r="BK150" s="137">
        <f>ROUND(I150*H150,2)</f>
        <v>0</v>
      </c>
      <c r="BL150" s="8" t="s">
        <v>110</v>
      </c>
      <c r="BM150" s="8" t="s">
        <v>281</v>
      </c>
    </row>
    <row r="151" spans="2:65" s="1" customFormat="1" ht="16.5" customHeight="1">
      <c r="B151" s="22"/>
      <c r="C151" s="128" t="s">
        <v>282</v>
      </c>
      <c r="D151" s="128" t="s">
        <v>105</v>
      </c>
      <c r="E151" s="129" t="s">
        <v>283</v>
      </c>
      <c r="F151" s="130" t="s">
        <v>284</v>
      </c>
      <c r="G151" s="131" t="s">
        <v>276</v>
      </c>
      <c r="H151" s="132">
        <v>658.09400000000005</v>
      </c>
      <c r="I151" s="278"/>
      <c r="J151" s="133">
        <f>ROUND(I151*H151,2)</f>
        <v>0</v>
      </c>
      <c r="K151" s="130" t="s">
        <v>116</v>
      </c>
      <c r="L151" s="25"/>
      <c r="M151" s="39" t="s">
        <v>1</v>
      </c>
      <c r="N151" s="134" t="s">
        <v>33</v>
      </c>
      <c r="O151" s="135">
        <v>0.63800000000000001</v>
      </c>
      <c r="P151" s="135">
        <f>O151*H151</f>
        <v>419.86397200000005</v>
      </c>
      <c r="Q151" s="135">
        <v>0</v>
      </c>
      <c r="R151" s="135">
        <f>Q151*H151</f>
        <v>0</v>
      </c>
      <c r="S151" s="135">
        <v>0</v>
      </c>
      <c r="T151" s="136">
        <f>S151*H151</f>
        <v>0</v>
      </c>
      <c r="AR151" s="8" t="s">
        <v>110</v>
      </c>
      <c r="AT151" s="8" t="s">
        <v>105</v>
      </c>
      <c r="AU151" s="8" t="s">
        <v>69</v>
      </c>
      <c r="AY151" s="8" t="s">
        <v>103</v>
      </c>
      <c r="BE151" s="137">
        <f>IF(N151="základní",J151,0)</f>
        <v>0</v>
      </c>
      <c r="BF151" s="137">
        <f>IF(N151="snížená",J151,0)</f>
        <v>0</v>
      </c>
      <c r="BG151" s="137">
        <f>IF(N151="zákl. přenesená",J151,0)</f>
        <v>0</v>
      </c>
      <c r="BH151" s="137">
        <f>IF(N151="sníž. přenesená",J151,0)</f>
        <v>0</v>
      </c>
      <c r="BI151" s="137">
        <f>IF(N151="nulová",J151,0)</f>
        <v>0</v>
      </c>
      <c r="BJ151" s="8" t="s">
        <v>67</v>
      </c>
      <c r="BK151" s="137">
        <f>ROUND(I151*H151,2)</f>
        <v>0</v>
      </c>
      <c r="BL151" s="8" t="s">
        <v>110</v>
      </c>
      <c r="BM151" s="8" t="s">
        <v>285</v>
      </c>
    </row>
    <row r="152" spans="2:65" s="1" customFormat="1" ht="22.5" customHeight="1">
      <c r="B152" s="22"/>
      <c r="C152" s="128" t="s">
        <v>286</v>
      </c>
      <c r="D152" s="128" t="s">
        <v>105</v>
      </c>
      <c r="E152" s="129" t="s">
        <v>287</v>
      </c>
      <c r="F152" s="130" t="s">
        <v>288</v>
      </c>
      <c r="G152" s="131" t="s">
        <v>276</v>
      </c>
      <c r="H152" s="132">
        <v>2</v>
      </c>
      <c r="I152" s="278"/>
      <c r="J152" s="133">
        <f>ROUND(I152*H152,2)</f>
        <v>0</v>
      </c>
      <c r="K152" s="130" t="s">
        <v>109</v>
      </c>
      <c r="L152" s="25"/>
      <c r="M152" s="39" t="s">
        <v>1</v>
      </c>
      <c r="N152" s="134" t="s">
        <v>33</v>
      </c>
      <c r="O152" s="135">
        <v>0</v>
      </c>
      <c r="P152" s="135">
        <f>O152*H152</f>
        <v>0</v>
      </c>
      <c r="Q152" s="135">
        <v>0</v>
      </c>
      <c r="R152" s="135">
        <f>Q152*H152</f>
        <v>0</v>
      </c>
      <c r="S152" s="135">
        <v>0</v>
      </c>
      <c r="T152" s="136">
        <f>S152*H152</f>
        <v>0</v>
      </c>
      <c r="AR152" s="8" t="s">
        <v>110</v>
      </c>
      <c r="AT152" s="8" t="s">
        <v>105</v>
      </c>
      <c r="AU152" s="8" t="s">
        <v>69</v>
      </c>
      <c r="AY152" s="8" t="s">
        <v>103</v>
      </c>
      <c r="BE152" s="137">
        <f>IF(N152="základní",J152,0)</f>
        <v>0</v>
      </c>
      <c r="BF152" s="137">
        <f>IF(N152="snížená",J152,0)</f>
        <v>0</v>
      </c>
      <c r="BG152" s="137">
        <f>IF(N152="zákl. přenesená",J152,0)</f>
        <v>0</v>
      </c>
      <c r="BH152" s="137">
        <f>IF(N152="sníž. přenesená",J152,0)</f>
        <v>0</v>
      </c>
      <c r="BI152" s="137">
        <f>IF(N152="nulová",J152,0)</f>
        <v>0</v>
      </c>
      <c r="BJ152" s="8" t="s">
        <v>67</v>
      </c>
      <c r="BK152" s="137">
        <f>ROUND(I152*H152,2)</f>
        <v>0</v>
      </c>
      <c r="BL152" s="8" t="s">
        <v>110</v>
      </c>
      <c r="BM152" s="8" t="s">
        <v>289</v>
      </c>
    </row>
    <row r="153" spans="2:65" s="1" customFormat="1" ht="22.5" customHeight="1">
      <c r="B153" s="22"/>
      <c r="C153" s="128" t="s">
        <v>290</v>
      </c>
      <c r="D153" s="128" t="s">
        <v>105</v>
      </c>
      <c r="E153" s="129" t="s">
        <v>291</v>
      </c>
      <c r="F153" s="130" t="s">
        <v>292</v>
      </c>
      <c r="G153" s="131" t="s">
        <v>276</v>
      </c>
      <c r="H153" s="132">
        <v>225</v>
      </c>
      <c r="I153" s="278"/>
      <c r="J153" s="133">
        <f>ROUND(I153*H153,2)</f>
        <v>0</v>
      </c>
      <c r="K153" s="130" t="s">
        <v>109</v>
      </c>
      <c r="L153" s="25"/>
      <c r="M153" s="39" t="s">
        <v>1</v>
      </c>
      <c r="N153" s="134" t="s">
        <v>33</v>
      </c>
      <c r="O153" s="135">
        <v>0</v>
      </c>
      <c r="P153" s="135">
        <f>O153*H153</f>
        <v>0</v>
      </c>
      <c r="Q153" s="135">
        <v>0</v>
      </c>
      <c r="R153" s="135">
        <f>Q153*H153</f>
        <v>0</v>
      </c>
      <c r="S153" s="135">
        <v>0</v>
      </c>
      <c r="T153" s="136">
        <f>S153*H153</f>
        <v>0</v>
      </c>
      <c r="AR153" s="8" t="s">
        <v>110</v>
      </c>
      <c r="AT153" s="8" t="s">
        <v>105</v>
      </c>
      <c r="AU153" s="8" t="s">
        <v>69</v>
      </c>
      <c r="AY153" s="8" t="s">
        <v>103</v>
      </c>
      <c r="BE153" s="137">
        <f>IF(N153="základní",J153,0)</f>
        <v>0</v>
      </c>
      <c r="BF153" s="137">
        <f>IF(N153="snížená",J153,0)</f>
        <v>0</v>
      </c>
      <c r="BG153" s="137">
        <f>IF(N153="zákl. přenesená",J153,0)</f>
        <v>0</v>
      </c>
      <c r="BH153" s="137">
        <f>IF(N153="sníž. přenesená",J153,0)</f>
        <v>0</v>
      </c>
      <c r="BI153" s="137">
        <f>IF(N153="nulová",J153,0)</f>
        <v>0</v>
      </c>
      <c r="BJ153" s="8" t="s">
        <v>67</v>
      </c>
      <c r="BK153" s="137">
        <f>ROUND(I153*H153,2)</f>
        <v>0</v>
      </c>
      <c r="BL153" s="8" t="s">
        <v>110</v>
      </c>
      <c r="BM153" s="8" t="s">
        <v>293</v>
      </c>
    </row>
    <row r="154" spans="2:65" s="7" customFormat="1">
      <c r="B154" s="138"/>
      <c r="C154" s="139"/>
      <c r="D154" s="140" t="s">
        <v>112</v>
      </c>
      <c r="E154" s="141" t="s">
        <v>1</v>
      </c>
      <c r="F154" s="142" t="s">
        <v>294</v>
      </c>
      <c r="G154" s="139"/>
      <c r="H154" s="143">
        <v>225</v>
      </c>
      <c r="I154" s="139"/>
      <c r="J154" s="139"/>
      <c r="K154" s="139"/>
      <c r="L154" s="144"/>
      <c r="M154" s="145"/>
      <c r="N154" s="146"/>
      <c r="O154" s="146"/>
      <c r="P154" s="146"/>
      <c r="Q154" s="146"/>
      <c r="R154" s="146"/>
      <c r="S154" s="146"/>
      <c r="T154" s="147"/>
      <c r="AT154" s="148" t="s">
        <v>112</v>
      </c>
      <c r="AU154" s="148" t="s">
        <v>69</v>
      </c>
      <c r="AV154" s="7" t="s">
        <v>69</v>
      </c>
      <c r="AW154" s="7" t="s">
        <v>25</v>
      </c>
      <c r="AX154" s="7" t="s">
        <v>67</v>
      </c>
      <c r="AY154" s="148" t="s">
        <v>103</v>
      </c>
    </row>
    <row r="155" spans="2:65" s="1" customFormat="1" ht="16.5" customHeight="1">
      <c r="B155" s="22"/>
      <c r="C155" s="128" t="s">
        <v>295</v>
      </c>
      <c r="D155" s="128" t="s">
        <v>105</v>
      </c>
      <c r="E155" s="129" t="s">
        <v>296</v>
      </c>
      <c r="F155" s="130" t="s">
        <v>297</v>
      </c>
      <c r="G155" s="131" t="s">
        <v>276</v>
      </c>
      <c r="H155" s="132">
        <v>431</v>
      </c>
      <c r="I155" s="278"/>
      <c r="J155" s="133">
        <f>ROUND(I155*H155,2)</f>
        <v>0</v>
      </c>
      <c r="K155" s="130" t="s">
        <v>116</v>
      </c>
      <c r="L155" s="25"/>
      <c r="M155" s="39" t="s">
        <v>1</v>
      </c>
      <c r="N155" s="134" t="s">
        <v>33</v>
      </c>
      <c r="O155" s="135">
        <v>0</v>
      </c>
      <c r="P155" s="135">
        <f>O155*H155</f>
        <v>0</v>
      </c>
      <c r="Q155" s="135">
        <v>0</v>
      </c>
      <c r="R155" s="135">
        <f>Q155*H155</f>
        <v>0</v>
      </c>
      <c r="S155" s="135">
        <v>0</v>
      </c>
      <c r="T155" s="136">
        <f>S155*H155</f>
        <v>0</v>
      </c>
      <c r="AR155" s="8" t="s">
        <v>110</v>
      </c>
      <c r="AT155" s="8" t="s">
        <v>105</v>
      </c>
      <c r="AU155" s="8" t="s">
        <v>69</v>
      </c>
      <c r="AY155" s="8" t="s">
        <v>103</v>
      </c>
      <c r="BE155" s="137">
        <f>IF(N155="základní",J155,0)</f>
        <v>0</v>
      </c>
      <c r="BF155" s="137">
        <f>IF(N155="snížená",J155,0)</f>
        <v>0</v>
      </c>
      <c r="BG155" s="137">
        <f>IF(N155="zákl. přenesená",J155,0)</f>
        <v>0</v>
      </c>
      <c r="BH155" s="137">
        <f>IF(N155="sníž. přenesená",J155,0)</f>
        <v>0</v>
      </c>
      <c r="BI155" s="137">
        <f>IF(N155="nulová",J155,0)</f>
        <v>0</v>
      </c>
      <c r="BJ155" s="8" t="s">
        <v>67</v>
      </c>
      <c r="BK155" s="137">
        <f>ROUND(I155*H155,2)</f>
        <v>0</v>
      </c>
      <c r="BL155" s="8" t="s">
        <v>110</v>
      </c>
      <c r="BM155" s="8" t="s">
        <v>298</v>
      </c>
    </row>
    <row r="156" spans="2:65" s="7" customFormat="1">
      <c r="B156" s="138"/>
      <c r="C156" s="139"/>
      <c r="D156" s="140" t="s">
        <v>112</v>
      </c>
      <c r="E156" s="141" t="s">
        <v>1</v>
      </c>
      <c r="F156" s="142" t="s">
        <v>299</v>
      </c>
      <c r="G156" s="139"/>
      <c r="H156" s="143">
        <v>431</v>
      </c>
      <c r="I156" s="139"/>
      <c r="J156" s="139"/>
      <c r="K156" s="139"/>
      <c r="L156" s="144"/>
      <c r="M156" s="145"/>
      <c r="N156" s="146"/>
      <c r="O156" s="146"/>
      <c r="P156" s="146"/>
      <c r="Q156" s="146"/>
      <c r="R156" s="146"/>
      <c r="S156" s="146"/>
      <c r="T156" s="147"/>
      <c r="AT156" s="148" t="s">
        <v>112</v>
      </c>
      <c r="AU156" s="148" t="s">
        <v>69</v>
      </c>
      <c r="AV156" s="7" t="s">
        <v>69</v>
      </c>
      <c r="AW156" s="7" t="s">
        <v>25</v>
      </c>
      <c r="AX156" s="7" t="s">
        <v>67</v>
      </c>
      <c r="AY156" s="148" t="s">
        <v>103</v>
      </c>
    </row>
    <row r="157" spans="2:65" s="6" customFormat="1" ht="22.9" customHeight="1">
      <c r="B157" s="113"/>
      <c r="C157" s="114"/>
      <c r="D157" s="115" t="s">
        <v>61</v>
      </c>
      <c r="E157" s="126" t="s">
        <v>300</v>
      </c>
      <c r="F157" s="126" t="s">
        <v>301</v>
      </c>
      <c r="G157" s="114"/>
      <c r="H157" s="114"/>
      <c r="I157" s="114"/>
      <c r="J157" s="127">
        <f>BK157</f>
        <v>0</v>
      </c>
      <c r="K157" s="114"/>
      <c r="L157" s="118"/>
      <c r="M157" s="119"/>
      <c r="N157" s="120"/>
      <c r="O157" s="120"/>
      <c r="P157" s="121">
        <f>SUM(P158:P161)</f>
        <v>4.8846740000000004</v>
      </c>
      <c r="Q157" s="120"/>
      <c r="R157" s="121">
        <f>SUM(R158:R161)</f>
        <v>0</v>
      </c>
      <c r="S157" s="120"/>
      <c r="T157" s="122">
        <f>SUM(T158:T161)</f>
        <v>0</v>
      </c>
      <c r="AR157" s="123" t="s">
        <v>67</v>
      </c>
      <c r="AT157" s="124" t="s">
        <v>61</v>
      </c>
      <c r="AU157" s="124" t="s">
        <v>67</v>
      </c>
      <c r="AY157" s="123" t="s">
        <v>103</v>
      </c>
      <c r="BK157" s="125">
        <f>SUM(BK158:BK161)</f>
        <v>0</v>
      </c>
    </row>
    <row r="158" spans="2:65" s="1" customFormat="1" ht="16.5" customHeight="1">
      <c r="B158" s="22"/>
      <c r="C158" s="128" t="s">
        <v>302</v>
      </c>
      <c r="D158" s="128" t="s">
        <v>105</v>
      </c>
      <c r="E158" s="129" t="s">
        <v>303</v>
      </c>
      <c r="F158" s="130" t="s">
        <v>304</v>
      </c>
      <c r="G158" s="131" t="s">
        <v>276</v>
      </c>
      <c r="H158" s="132">
        <v>9.8480000000000008</v>
      </c>
      <c r="I158" s="278"/>
      <c r="J158" s="133">
        <f>ROUND(I158*H158,2)</f>
        <v>0</v>
      </c>
      <c r="K158" s="130" t="s">
        <v>116</v>
      </c>
      <c r="L158" s="25"/>
      <c r="M158" s="39" t="s">
        <v>1</v>
      </c>
      <c r="N158" s="134" t="s">
        <v>33</v>
      </c>
      <c r="O158" s="135">
        <v>0.39700000000000002</v>
      </c>
      <c r="P158" s="135">
        <f>O158*H158</f>
        <v>3.9096560000000005</v>
      </c>
      <c r="Q158" s="135">
        <v>0</v>
      </c>
      <c r="R158" s="135">
        <f>Q158*H158</f>
        <v>0</v>
      </c>
      <c r="S158" s="135">
        <v>0</v>
      </c>
      <c r="T158" s="136">
        <f>S158*H158</f>
        <v>0</v>
      </c>
      <c r="AR158" s="8" t="s">
        <v>110</v>
      </c>
      <c r="AT158" s="8" t="s">
        <v>105</v>
      </c>
      <c r="AU158" s="8" t="s">
        <v>69</v>
      </c>
      <c r="AY158" s="8" t="s">
        <v>103</v>
      </c>
      <c r="BE158" s="137">
        <f>IF(N158="základní",J158,0)</f>
        <v>0</v>
      </c>
      <c r="BF158" s="137">
        <f>IF(N158="snížená",J158,0)</f>
        <v>0</v>
      </c>
      <c r="BG158" s="137">
        <f>IF(N158="zákl. přenesená",J158,0)</f>
        <v>0</v>
      </c>
      <c r="BH158" s="137">
        <f>IF(N158="sníž. přenesená",J158,0)</f>
        <v>0</v>
      </c>
      <c r="BI158" s="137">
        <f>IF(N158="nulová",J158,0)</f>
        <v>0</v>
      </c>
      <c r="BJ158" s="8" t="s">
        <v>67</v>
      </c>
      <c r="BK158" s="137">
        <f>ROUND(I158*H158,2)</f>
        <v>0</v>
      </c>
      <c r="BL158" s="8" t="s">
        <v>110</v>
      </c>
      <c r="BM158" s="8" t="s">
        <v>305</v>
      </c>
    </row>
    <row r="159" spans="2:65" s="7" customFormat="1">
      <c r="B159" s="138"/>
      <c r="C159" s="139"/>
      <c r="D159" s="140" t="s">
        <v>112</v>
      </c>
      <c r="E159" s="139"/>
      <c r="F159" s="142" t="s">
        <v>306</v>
      </c>
      <c r="G159" s="139"/>
      <c r="H159" s="143">
        <v>9.8480000000000008</v>
      </c>
      <c r="I159" s="139"/>
      <c r="J159" s="139"/>
      <c r="K159" s="139"/>
      <c r="L159" s="144"/>
      <c r="M159" s="145"/>
      <c r="N159" s="146"/>
      <c r="O159" s="146"/>
      <c r="P159" s="146"/>
      <c r="Q159" s="146"/>
      <c r="R159" s="146"/>
      <c r="S159" s="146"/>
      <c r="T159" s="147"/>
      <c r="AT159" s="148" t="s">
        <v>112</v>
      </c>
      <c r="AU159" s="148" t="s">
        <v>69</v>
      </c>
      <c r="AV159" s="7" t="s">
        <v>69</v>
      </c>
      <c r="AW159" s="7" t="s">
        <v>4</v>
      </c>
      <c r="AX159" s="7" t="s">
        <v>67</v>
      </c>
      <c r="AY159" s="148" t="s">
        <v>103</v>
      </c>
    </row>
    <row r="160" spans="2:65" s="1" customFormat="1" ht="22.5" customHeight="1">
      <c r="B160" s="22"/>
      <c r="C160" s="128" t="s">
        <v>307</v>
      </c>
      <c r="D160" s="128" t="s">
        <v>105</v>
      </c>
      <c r="E160" s="129" t="s">
        <v>308</v>
      </c>
      <c r="F160" s="130" t="s">
        <v>309</v>
      </c>
      <c r="G160" s="131" t="s">
        <v>276</v>
      </c>
      <c r="H160" s="132">
        <v>14.773</v>
      </c>
      <c r="I160" s="278"/>
      <c r="J160" s="133">
        <f>ROUND(I160*H160,2)</f>
        <v>0</v>
      </c>
      <c r="K160" s="130" t="s">
        <v>116</v>
      </c>
      <c r="L160" s="25"/>
      <c r="M160" s="39" t="s">
        <v>1</v>
      </c>
      <c r="N160" s="134" t="s">
        <v>33</v>
      </c>
      <c r="O160" s="135">
        <v>6.6000000000000003E-2</v>
      </c>
      <c r="P160" s="135">
        <f>O160*H160</f>
        <v>0.97501800000000005</v>
      </c>
      <c r="Q160" s="135">
        <v>0</v>
      </c>
      <c r="R160" s="135">
        <f>Q160*H160</f>
        <v>0</v>
      </c>
      <c r="S160" s="135">
        <v>0</v>
      </c>
      <c r="T160" s="136">
        <f>S160*H160</f>
        <v>0</v>
      </c>
      <c r="AR160" s="8" t="s">
        <v>110</v>
      </c>
      <c r="AT160" s="8" t="s">
        <v>105</v>
      </c>
      <c r="AU160" s="8" t="s">
        <v>69</v>
      </c>
      <c r="AY160" s="8" t="s">
        <v>103</v>
      </c>
      <c r="BE160" s="137">
        <f>IF(N160="základní",J160,0)</f>
        <v>0</v>
      </c>
      <c r="BF160" s="137">
        <f>IF(N160="snížená",J160,0)</f>
        <v>0</v>
      </c>
      <c r="BG160" s="137">
        <f>IF(N160="zákl. přenesená",J160,0)</f>
        <v>0</v>
      </c>
      <c r="BH160" s="137">
        <f>IF(N160="sníž. přenesená",J160,0)</f>
        <v>0</v>
      </c>
      <c r="BI160" s="137">
        <f>IF(N160="nulová",J160,0)</f>
        <v>0</v>
      </c>
      <c r="BJ160" s="8" t="s">
        <v>67</v>
      </c>
      <c r="BK160" s="137">
        <f>ROUND(I160*H160,2)</f>
        <v>0</v>
      </c>
      <c r="BL160" s="8" t="s">
        <v>110</v>
      </c>
      <c r="BM160" s="8" t="s">
        <v>310</v>
      </c>
    </row>
    <row r="161" spans="2:65" s="7" customFormat="1">
      <c r="B161" s="138"/>
      <c r="C161" s="139"/>
      <c r="D161" s="140" t="s">
        <v>112</v>
      </c>
      <c r="E161" s="139"/>
      <c r="F161" s="142" t="s">
        <v>311</v>
      </c>
      <c r="G161" s="139"/>
      <c r="H161" s="143">
        <v>14.773</v>
      </c>
      <c r="I161" s="139"/>
      <c r="J161" s="139"/>
      <c r="K161" s="139"/>
      <c r="L161" s="144"/>
      <c r="M161" s="145"/>
      <c r="N161" s="146"/>
      <c r="O161" s="146"/>
      <c r="P161" s="146"/>
      <c r="Q161" s="146"/>
      <c r="R161" s="146"/>
      <c r="S161" s="146"/>
      <c r="T161" s="147"/>
      <c r="AT161" s="148" t="s">
        <v>112</v>
      </c>
      <c r="AU161" s="148" t="s">
        <v>69</v>
      </c>
      <c r="AV161" s="7" t="s">
        <v>69</v>
      </c>
      <c r="AW161" s="7" t="s">
        <v>4</v>
      </c>
      <c r="AX161" s="7" t="s">
        <v>67</v>
      </c>
      <c r="AY161" s="148" t="s">
        <v>103</v>
      </c>
    </row>
    <row r="162" spans="2:65" s="6" customFormat="1" ht="25.9" customHeight="1">
      <c r="B162" s="113"/>
      <c r="C162" s="114"/>
      <c r="D162" s="115" t="s">
        <v>61</v>
      </c>
      <c r="E162" s="116" t="s">
        <v>312</v>
      </c>
      <c r="F162" s="116" t="s">
        <v>313</v>
      </c>
      <c r="G162" s="114"/>
      <c r="H162" s="114"/>
      <c r="I162" s="114"/>
      <c r="J162" s="117">
        <f>BK162</f>
        <v>0</v>
      </c>
      <c r="K162" s="114"/>
      <c r="L162" s="118"/>
      <c r="M162" s="119"/>
      <c r="N162" s="120"/>
      <c r="O162" s="120"/>
      <c r="P162" s="121">
        <f>P163+P167+P169+P172</f>
        <v>0</v>
      </c>
      <c r="Q162" s="120"/>
      <c r="R162" s="121">
        <f>R163+R167+R169+R172</f>
        <v>0</v>
      </c>
      <c r="S162" s="120"/>
      <c r="T162" s="122">
        <f>T163+T167+T169+T172</f>
        <v>0</v>
      </c>
      <c r="AR162" s="123" t="s">
        <v>128</v>
      </c>
      <c r="AT162" s="124" t="s">
        <v>61</v>
      </c>
      <c r="AU162" s="124" t="s">
        <v>62</v>
      </c>
      <c r="AY162" s="123" t="s">
        <v>103</v>
      </c>
      <c r="BK162" s="125">
        <f>BK163+BK167+BK169+BK172</f>
        <v>0</v>
      </c>
    </row>
    <row r="163" spans="2:65" s="6" customFormat="1" ht="22.9" customHeight="1">
      <c r="B163" s="113"/>
      <c r="C163" s="114"/>
      <c r="D163" s="115" t="s">
        <v>61</v>
      </c>
      <c r="E163" s="126" t="s">
        <v>314</v>
      </c>
      <c r="F163" s="126" t="s">
        <v>315</v>
      </c>
      <c r="G163" s="114"/>
      <c r="H163" s="114"/>
      <c r="I163" s="114"/>
      <c r="J163" s="127">
        <f>BK163</f>
        <v>0</v>
      </c>
      <c r="K163" s="114"/>
      <c r="L163" s="118"/>
      <c r="M163" s="119"/>
      <c r="N163" s="120"/>
      <c r="O163" s="120"/>
      <c r="P163" s="121">
        <f>SUM(P164:P166)</f>
        <v>0</v>
      </c>
      <c r="Q163" s="120"/>
      <c r="R163" s="121">
        <f>SUM(R164:R166)</f>
        <v>0</v>
      </c>
      <c r="S163" s="120"/>
      <c r="T163" s="122">
        <f>SUM(T164:T166)</f>
        <v>0</v>
      </c>
      <c r="AR163" s="123" t="s">
        <v>128</v>
      </c>
      <c r="AT163" s="124" t="s">
        <v>61</v>
      </c>
      <c r="AU163" s="124" t="s">
        <v>67</v>
      </c>
      <c r="AY163" s="123" t="s">
        <v>103</v>
      </c>
      <c r="BK163" s="125">
        <f>SUM(BK164:BK166)</f>
        <v>0</v>
      </c>
    </row>
    <row r="164" spans="2:65" s="1" customFormat="1" ht="16.5" customHeight="1">
      <c r="B164" s="22"/>
      <c r="C164" s="128" t="s">
        <v>316</v>
      </c>
      <c r="D164" s="128" t="s">
        <v>105</v>
      </c>
      <c r="E164" s="129" t="s">
        <v>317</v>
      </c>
      <c r="F164" s="130" t="s">
        <v>318</v>
      </c>
      <c r="G164" s="131" t="s">
        <v>319</v>
      </c>
      <c r="H164" s="132">
        <v>1</v>
      </c>
      <c r="I164" s="278"/>
      <c r="J164" s="133">
        <f>ROUND(I164*H164,2)</f>
        <v>0</v>
      </c>
      <c r="K164" s="130" t="s">
        <v>116</v>
      </c>
      <c r="L164" s="25"/>
      <c r="M164" s="39" t="s">
        <v>1</v>
      </c>
      <c r="N164" s="134" t="s">
        <v>33</v>
      </c>
      <c r="O164" s="135">
        <v>0</v>
      </c>
      <c r="P164" s="135">
        <f>O164*H164</f>
        <v>0</v>
      </c>
      <c r="Q164" s="135">
        <v>0</v>
      </c>
      <c r="R164" s="135">
        <f>Q164*H164</f>
        <v>0</v>
      </c>
      <c r="S164" s="135">
        <v>0</v>
      </c>
      <c r="T164" s="136">
        <f>S164*H164</f>
        <v>0</v>
      </c>
      <c r="AR164" s="8" t="s">
        <v>320</v>
      </c>
      <c r="AT164" s="8" t="s">
        <v>105</v>
      </c>
      <c r="AU164" s="8" t="s">
        <v>69</v>
      </c>
      <c r="AY164" s="8" t="s">
        <v>103</v>
      </c>
      <c r="BE164" s="137">
        <f>IF(N164="základní",J164,0)</f>
        <v>0</v>
      </c>
      <c r="BF164" s="137">
        <f>IF(N164="snížená",J164,0)</f>
        <v>0</v>
      </c>
      <c r="BG164" s="137">
        <f>IF(N164="zákl. přenesená",J164,0)</f>
        <v>0</v>
      </c>
      <c r="BH164" s="137">
        <f>IF(N164="sníž. přenesená",J164,0)</f>
        <v>0</v>
      </c>
      <c r="BI164" s="137">
        <f>IF(N164="nulová",J164,0)</f>
        <v>0</v>
      </c>
      <c r="BJ164" s="8" t="s">
        <v>67</v>
      </c>
      <c r="BK164" s="137">
        <f>ROUND(I164*H164,2)</f>
        <v>0</v>
      </c>
      <c r="BL164" s="8" t="s">
        <v>320</v>
      </c>
      <c r="BM164" s="8" t="s">
        <v>321</v>
      </c>
    </row>
    <row r="165" spans="2:65" s="1" customFormat="1" ht="16.5" customHeight="1">
      <c r="B165" s="22"/>
      <c r="C165" s="128" t="s">
        <v>322</v>
      </c>
      <c r="D165" s="128" t="s">
        <v>105</v>
      </c>
      <c r="E165" s="129" t="s">
        <v>323</v>
      </c>
      <c r="F165" s="130" t="s">
        <v>324</v>
      </c>
      <c r="G165" s="131" t="s">
        <v>319</v>
      </c>
      <c r="H165" s="132">
        <v>1</v>
      </c>
      <c r="I165" s="278"/>
      <c r="J165" s="133">
        <f>ROUND(I165*H165,2)</f>
        <v>0</v>
      </c>
      <c r="K165" s="130" t="s">
        <v>116</v>
      </c>
      <c r="L165" s="25"/>
      <c r="M165" s="39" t="s">
        <v>1</v>
      </c>
      <c r="N165" s="134" t="s">
        <v>33</v>
      </c>
      <c r="O165" s="135">
        <v>0</v>
      </c>
      <c r="P165" s="135">
        <f>O165*H165</f>
        <v>0</v>
      </c>
      <c r="Q165" s="135">
        <v>0</v>
      </c>
      <c r="R165" s="135">
        <f>Q165*H165</f>
        <v>0</v>
      </c>
      <c r="S165" s="135">
        <v>0</v>
      </c>
      <c r="T165" s="136">
        <f>S165*H165</f>
        <v>0</v>
      </c>
      <c r="AR165" s="8" t="s">
        <v>320</v>
      </c>
      <c r="AT165" s="8" t="s">
        <v>105</v>
      </c>
      <c r="AU165" s="8" t="s">
        <v>69</v>
      </c>
      <c r="AY165" s="8" t="s">
        <v>103</v>
      </c>
      <c r="BE165" s="137">
        <f>IF(N165="základní",J165,0)</f>
        <v>0</v>
      </c>
      <c r="BF165" s="137">
        <f>IF(N165="snížená",J165,0)</f>
        <v>0</v>
      </c>
      <c r="BG165" s="137">
        <f>IF(N165="zákl. přenesená",J165,0)</f>
        <v>0</v>
      </c>
      <c r="BH165" s="137">
        <f>IF(N165="sníž. přenesená",J165,0)</f>
        <v>0</v>
      </c>
      <c r="BI165" s="137">
        <f>IF(N165="nulová",J165,0)</f>
        <v>0</v>
      </c>
      <c r="BJ165" s="8" t="s">
        <v>67</v>
      </c>
      <c r="BK165" s="137">
        <f>ROUND(I165*H165,2)</f>
        <v>0</v>
      </c>
      <c r="BL165" s="8" t="s">
        <v>320</v>
      </c>
      <c r="BM165" s="8" t="s">
        <v>325</v>
      </c>
    </row>
    <row r="166" spans="2:65" s="1" customFormat="1" ht="16.5" customHeight="1">
      <c r="B166" s="22"/>
      <c r="C166" s="128" t="s">
        <v>326</v>
      </c>
      <c r="D166" s="128" t="s">
        <v>105</v>
      </c>
      <c r="E166" s="129" t="s">
        <v>327</v>
      </c>
      <c r="F166" s="130" t="s">
        <v>328</v>
      </c>
      <c r="G166" s="131" t="s">
        <v>319</v>
      </c>
      <c r="H166" s="132">
        <v>1</v>
      </c>
      <c r="I166" s="278"/>
      <c r="J166" s="133">
        <f>ROUND(I166*H166,2)</f>
        <v>0</v>
      </c>
      <c r="K166" s="130" t="s">
        <v>116</v>
      </c>
      <c r="L166" s="25"/>
      <c r="M166" s="39" t="s">
        <v>1</v>
      </c>
      <c r="N166" s="134" t="s">
        <v>33</v>
      </c>
      <c r="O166" s="135">
        <v>0</v>
      </c>
      <c r="P166" s="135">
        <f>O166*H166</f>
        <v>0</v>
      </c>
      <c r="Q166" s="135">
        <v>0</v>
      </c>
      <c r="R166" s="135">
        <f>Q166*H166</f>
        <v>0</v>
      </c>
      <c r="S166" s="135">
        <v>0</v>
      </c>
      <c r="T166" s="136">
        <f>S166*H166</f>
        <v>0</v>
      </c>
      <c r="AR166" s="8" t="s">
        <v>320</v>
      </c>
      <c r="AT166" s="8" t="s">
        <v>105</v>
      </c>
      <c r="AU166" s="8" t="s">
        <v>69</v>
      </c>
      <c r="AY166" s="8" t="s">
        <v>103</v>
      </c>
      <c r="BE166" s="137">
        <f>IF(N166="základní",J166,0)</f>
        <v>0</v>
      </c>
      <c r="BF166" s="137">
        <f>IF(N166="snížená",J166,0)</f>
        <v>0</v>
      </c>
      <c r="BG166" s="137">
        <f>IF(N166="zákl. přenesená",J166,0)</f>
        <v>0</v>
      </c>
      <c r="BH166" s="137">
        <f>IF(N166="sníž. přenesená",J166,0)</f>
        <v>0</v>
      </c>
      <c r="BI166" s="137">
        <f>IF(N166="nulová",J166,0)</f>
        <v>0</v>
      </c>
      <c r="BJ166" s="8" t="s">
        <v>67</v>
      </c>
      <c r="BK166" s="137">
        <f>ROUND(I166*H166,2)</f>
        <v>0</v>
      </c>
      <c r="BL166" s="8" t="s">
        <v>320</v>
      </c>
      <c r="BM166" s="8" t="s">
        <v>329</v>
      </c>
    </row>
    <row r="167" spans="2:65" s="6" customFormat="1" ht="22.9" customHeight="1">
      <c r="B167" s="113"/>
      <c r="C167" s="114"/>
      <c r="D167" s="115" t="s">
        <v>61</v>
      </c>
      <c r="E167" s="126" t="s">
        <v>330</v>
      </c>
      <c r="F167" s="126" t="s">
        <v>331</v>
      </c>
      <c r="G167" s="114"/>
      <c r="H167" s="114"/>
      <c r="I167" s="114"/>
      <c r="J167" s="127">
        <f>BK167</f>
        <v>0</v>
      </c>
      <c r="K167" s="114"/>
      <c r="L167" s="118"/>
      <c r="M167" s="119"/>
      <c r="N167" s="120"/>
      <c r="O167" s="120"/>
      <c r="P167" s="121">
        <f>P168</f>
        <v>0</v>
      </c>
      <c r="Q167" s="120"/>
      <c r="R167" s="121">
        <f>R168</f>
        <v>0</v>
      </c>
      <c r="S167" s="120"/>
      <c r="T167" s="122">
        <f>T168</f>
        <v>0</v>
      </c>
      <c r="AR167" s="123" t="s">
        <v>128</v>
      </c>
      <c r="AT167" s="124" t="s">
        <v>61</v>
      </c>
      <c r="AU167" s="124" t="s">
        <v>67</v>
      </c>
      <c r="AY167" s="123" t="s">
        <v>103</v>
      </c>
      <c r="BK167" s="125">
        <f>BK168</f>
        <v>0</v>
      </c>
    </row>
    <row r="168" spans="2:65" s="1" customFormat="1" ht="16.5" customHeight="1">
      <c r="B168" s="22"/>
      <c r="C168" s="128" t="s">
        <v>332</v>
      </c>
      <c r="D168" s="128" t="s">
        <v>105</v>
      </c>
      <c r="E168" s="129" t="s">
        <v>333</v>
      </c>
      <c r="F168" s="130" t="s">
        <v>334</v>
      </c>
      <c r="G168" s="131" t="s">
        <v>319</v>
      </c>
      <c r="H168" s="132">
        <v>1</v>
      </c>
      <c r="I168" s="278"/>
      <c r="J168" s="133">
        <f>ROUND(I168*H168,2)</f>
        <v>0</v>
      </c>
      <c r="K168" s="130" t="s">
        <v>116</v>
      </c>
      <c r="L168" s="25"/>
      <c r="M168" s="39" t="s">
        <v>1</v>
      </c>
      <c r="N168" s="134" t="s">
        <v>33</v>
      </c>
      <c r="O168" s="135">
        <v>0</v>
      </c>
      <c r="P168" s="135">
        <f>O168*H168</f>
        <v>0</v>
      </c>
      <c r="Q168" s="135">
        <v>0</v>
      </c>
      <c r="R168" s="135">
        <f>Q168*H168</f>
        <v>0</v>
      </c>
      <c r="S168" s="135">
        <v>0</v>
      </c>
      <c r="T168" s="136">
        <f>S168*H168</f>
        <v>0</v>
      </c>
      <c r="AR168" s="8" t="s">
        <v>320</v>
      </c>
      <c r="AT168" s="8" t="s">
        <v>105</v>
      </c>
      <c r="AU168" s="8" t="s">
        <v>69</v>
      </c>
      <c r="AY168" s="8" t="s">
        <v>103</v>
      </c>
      <c r="BE168" s="137">
        <f>IF(N168="základní",J168,0)</f>
        <v>0</v>
      </c>
      <c r="BF168" s="137">
        <f>IF(N168="snížená",J168,0)</f>
        <v>0</v>
      </c>
      <c r="BG168" s="137">
        <f>IF(N168="zákl. přenesená",J168,0)</f>
        <v>0</v>
      </c>
      <c r="BH168" s="137">
        <f>IF(N168="sníž. přenesená",J168,0)</f>
        <v>0</v>
      </c>
      <c r="BI168" s="137">
        <f>IF(N168="nulová",J168,0)</f>
        <v>0</v>
      </c>
      <c r="BJ168" s="8" t="s">
        <v>67</v>
      </c>
      <c r="BK168" s="137">
        <f>ROUND(I168*H168,2)</f>
        <v>0</v>
      </c>
      <c r="BL168" s="8" t="s">
        <v>320</v>
      </c>
      <c r="BM168" s="8" t="s">
        <v>335</v>
      </c>
    </row>
    <row r="169" spans="2:65" s="6" customFormat="1" ht="22.9" customHeight="1">
      <c r="B169" s="113"/>
      <c r="C169" s="114"/>
      <c r="D169" s="115" t="s">
        <v>61</v>
      </c>
      <c r="E169" s="126" t="s">
        <v>336</v>
      </c>
      <c r="F169" s="126" t="s">
        <v>337</v>
      </c>
      <c r="G169" s="114"/>
      <c r="H169" s="114"/>
      <c r="I169" s="114"/>
      <c r="J169" s="127">
        <f>BK169</f>
        <v>0</v>
      </c>
      <c r="K169" s="114"/>
      <c r="L169" s="118"/>
      <c r="M169" s="119"/>
      <c r="N169" s="120"/>
      <c r="O169" s="120"/>
      <c r="P169" s="121">
        <f>SUM(P170:P171)</f>
        <v>0</v>
      </c>
      <c r="Q169" s="120"/>
      <c r="R169" s="121">
        <f>SUM(R170:R171)</f>
        <v>0</v>
      </c>
      <c r="S169" s="120"/>
      <c r="T169" s="122">
        <f>SUM(T170:T171)</f>
        <v>0</v>
      </c>
      <c r="AR169" s="123" t="s">
        <v>128</v>
      </c>
      <c r="AT169" s="124" t="s">
        <v>61</v>
      </c>
      <c r="AU169" s="124" t="s">
        <v>67</v>
      </c>
      <c r="AY169" s="123" t="s">
        <v>103</v>
      </c>
      <c r="BK169" s="125">
        <f>SUM(BK170:BK171)</f>
        <v>0</v>
      </c>
    </row>
    <row r="170" spans="2:65" s="1" customFormat="1" ht="16.5" customHeight="1">
      <c r="B170" s="22"/>
      <c r="C170" s="128" t="s">
        <v>338</v>
      </c>
      <c r="D170" s="128" t="s">
        <v>105</v>
      </c>
      <c r="E170" s="129" t="s">
        <v>339</v>
      </c>
      <c r="F170" s="130" t="s">
        <v>340</v>
      </c>
      <c r="G170" s="131" t="s">
        <v>319</v>
      </c>
      <c r="H170" s="132">
        <v>1</v>
      </c>
      <c r="I170" s="278"/>
      <c r="J170" s="133">
        <f>ROUND(I170*H170,2)</f>
        <v>0</v>
      </c>
      <c r="K170" s="130" t="s">
        <v>116</v>
      </c>
      <c r="L170" s="25"/>
      <c r="M170" s="39" t="s">
        <v>1</v>
      </c>
      <c r="N170" s="134" t="s">
        <v>33</v>
      </c>
      <c r="O170" s="135">
        <v>0</v>
      </c>
      <c r="P170" s="135">
        <f>O170*H170</f>
        <v>0</v>
      </c>
      <c r="Q170" s="135">
        <v>0</v>
      </c>
      <c r="R170" s="135">
        <f>Q170*H170</f>
        <v>0</v>
      </c>
      <c r="S170" s="135">
        <v>0</v>
      </c>
      <c r="T170" s="136">
        <f>S170*H170</f>
        <v>0</v>
      </c>
      <c r="AR170" s="8" t="s">
        <v>320</v>
      </c>
      <c r="AT170" s="8" t="s">
        <v>105</v>
      </c>
      <c r="AU170" s="8" t="s">
        <v>69</v>
      </c>
      <c r="AY170" s="8" t="s">
        <v>103</v>
      </c>
      <c r="BE170" s="137">
        <f>IF(N170="základní",J170,0)</f>
        <v>0</v>
      </c>
      <c r="BF170" s="137">
        <f>IF(N170="snížená",J170,0)</f>
        <v>0</v>
      </c>
      <c r="BG170" s="137">
        <f>IF(N170="zákl. přenesená",J170,0)</f>
        <v>0</v>
      </c>
      <c r="BH170" s="137">
        <f>IF(N170="sníž. přenesená",J170,0)</f>
        <v>0</v>
      </c>
      <c r="BI170" s="137">
        <f>IF(N170="nulová",J170,0)</f>
        <v>0</v>
      </c>
      <c r="BJ170" s="8" t="s">
        <v>67</v>
      </c>
      <c r="BK170" s="137">
        <f>ROUND(I170*H170,2)</f>
        <v>0</v>
      </c>
      <c r="BL170" s="8" t="s">
        <v>320</v>
      </c>
      <c r="BM170" s="8" t="s">
        <v>341</v>
      </c>
    </row>
    <row r="171" spans="2:65" s="1" customFormat="1" ht="16.5" customHeight="1">
      <c r="B171" s="22"/>
      <c r="C171" s="128" t="s">
        <v>342</v>
      </c>
      <c r="D171" s="128" t="s">
        <v>105</v>
      </c>
      <c r="E171" s="129" t="s">
        <v>343</v>
      </c>
      <c r="F171" s="130" t="s">
        <v>344</v>
      </c>
      <c r="G171" s="131" t="s">
        <v>319</v>
      </c>
      <c r="H171" s="132">
        <v>1</v>
      </c>
      <c r="I171" s="278"/>
      <c r="J171" s="133">
        <f>ROUND(I171*H171,2)</f>
        <v>0</v>
      </c>
      <c r="K171" s="130" t="s">
        <v>116</v>
      </c>
      <c r="L171" s="25"/>
      <c r="M171" s="39" t="s">
        <v>1</v>
      </c>
      <c r="N171" s="134" t="s">
        <v>33</v>
      </c>
      <c r="O171" s="135">
        <v>0</v>
      </c>
      <c r="P171" s="135">
        <f>O171*H171</f>
        <v>0</v>
      </c>
      <c r="Q171" s="135">
        <v>0</v>
      </c>
      <c r="R171" s="135">
        <f>Q171*H171</f>
        <v>0</v>
      </c>
      <c r="S171" s="135">
        <v>0</v>
      </c>
      <c r="T171" s="136">
        <f>S171*H171</f>
        <v>0</v>
      </c>
      <c r="AR171" s="8" t="s">
        <v>320</v>
      </c>
      <c r="AT171" s="8" t="s">
        <v>105</v>
      </c>
      <c r="AU171" s="8" t="s">
        <v>69</v>
      </c>
      <c r="AY171" s="8" t="s">
        <v>103</v>
      </c>
      <c r="BE171" s="137">
        <f>IF(N171="základní",J171,0)</f>
        <v>0</v>
      </c>
      <c r="BF171" s="137">
        <f>IF(N171="snížená",J171,0)</f>
        <v>0</v>
      </c>
      <c r="BG171" s="137">
        <f>IF(N171="zákl. přenesená",J171,0)</f>
        <v>0</v>
      </c>
      <c r="BH171" s="137">
        <f>IF(N171="sníž. přenesená",J171,0)</f>
        <v>0</v>
      </c>
      <c r="BI171" s="137">
        <f>IF(N171="nulová",J171,0)</f>
        <v>0</v>
      </c>
      <c r="BJ171" s="8" t="s">
        <v>67</v>
      </c>
      <c r="BK171" s="137">
        <f>ROUND(I171*H171,2)</f>
        <v>0</v>
      </c>
      <c r="BL171" s="8" t="s">
        <v>320</v>
      </c>
      <c r="BM171" s="8" t="s">
        <v>345</v>
      </c>
    </row>
    <row r="172" spans="2:65" s="6" customFormat="1" ht="22.9" customHeight="1">
      <c r="B172" s="113"/>
      <c r="C172" s="114"/>
      <c r="D172" s="115" t="s">
        <v>61</v>
      </c>
      <c r="E172" s="126" t="s">
        <v>346</v>
      </c>
      <c r="F172" s="126" t="s">
        <v>347</v>
      </c>
      <c r="G172" s="114"/>
      <c r="H172" s="114"/>
      <c r="I172" s="114"/>
      <c r="J172" s="127">
        <f>BK172</f>
        <v>0</v>
      </c>
      <c r="K172" s="114"/>
      <c r="L172" s="118"/>
      <c r="M172" s="119"/>
      <c r="N172" s="120"/>
      <c r="O172" s="120"/>
      <c r="P172" s="121">
        <f>SUM(P173:P174)</f>
        <v>0</v>
      </c>
      <c r="Q172" s="120"/>
      <c r="R172" s="121">
        <f>SUM(R173:R174)</f>
        <v>0</v>
      </c>
      <c r="S172" s="120"/>
      <c r="T172" s="122">
        <f>SUM(T173:T174)</f>
        <v>0</v>
      </c>
      <c r="AR172" s="123" t="s">
        <v>128</v>
      </c>
      <c r="AT172" s="124" t="s">
        <v>61</v>
      </c>
      <c r="AU172" s="124" t="s">
        <v>67</v>
      </c>
      <c r="AY172" s="123" t="s">
        <v>103</v>
      </c>
      <c r="BK172" s="125">
        <f>SUM(BK173:BK174)</f>
        <v>0</v>
      </c>
    </row>
    <row r="173" spans="2:65" s="1" customFormat="1" ht="16.5" customHeight="1">
      <c r="B173" s="22"/>
      <c r="C173" s="128" t="s">
        <v>348</v>
      </c>
      <c r="D173" s="128" t="s">
        <v>105</v>
      </c>
      <c r="E173" s="129" t="s">
        <v>349</v>
      </c>
      <c r="F173" s="130" t="s">
        <v>347</v>
      </c>
      <c r="G173" s="131" t="s">
        <v>319</v>
      </c>
      <c r="H173" s="132">
        <v>1</v>
      </c>
      <c r="I173" s="278"/>
      <c r="J173" s="133">
        <f>ROUND(I173*H173,2)</f>
        <v>0</v>
      </c>
      <c r="K173" s="130" t="s">
        <v>109</v>
      </c>
      <c r="L173" s="25"/>
      <c r="M173" s="39" t="s">
        <v>1</v>
      </c>
      <c r="N173" s="134" t="s">
        <v>33</v>
      </c>
      <c r="O173" s="135">
        <v>0</v>
      </c>
      <c r="P173" s="135">
        <f>O173*H173</f>
        <v>0</v>
      </c>
      <c r="Q173" s="135">
        <v>0</v>
      </c>
      <c r="R173" s="135">
        <f>Q173*H173</f>
        <v>0</v>
      </c>
      <c r="S173" s="135">
        <v>0</v>
      </c>
      <c r="T173" s="136">
        <f>S173*H173</f>
        <v>0</v>
      </c>
      <c r="AR173" s="8" t="s">
        <v>320</v>
      </c>
      <c r="AT173" s="8" t="s">
        <v>105</v>
      </c>
      <c r="AU173" s="8" t="s">
        <v>69</v>
      </c>
      <c r="AY173" s="8" t="s">
        <v>103</v>
      </c>
      <c r="BE173" s="137">
        <f>IF(N173="základní",J173,0)</f>
        <v>0</v>
      </c>
      <c r="BF173" s="137">
        <f>IF(N173="snížená",J173,0)</f>
        <v>0</v>
      </c>
      <c r="BG173" s="137">
        <f>IF(N173="zákl. přenesená",J173,0)</f>
        <v>0</v>
      </c>
      <c r="BH173" s="137">
        <f>IF(N173="sníž. přenesená",J173,0)</f>
        <v>0</v>
      </c>
      <c r="BI173" s="137">
        <f>IF(N173="nulová",J173,0)</f>
        <v>0</v>
      </c>
      <c r="BJ173" s="8" t="s">
        <v>67</v>
      </c>
      <c r="BK173" s="137">
        <f>ROUND(I173*H173,2)</f>
        <v>0</v>
      </c>
      <c r="BL173" s="8" t="s">
        <v>320</v>
      </c>
      <c r="BM173" s="8" t="s">
        <v>350</v>
      </c>
    </row>
    <row r="174" spans="2:65" s="7" customFormat="1">
      <c r="B174" s="138"/>
      <c r="C174" s="139"/>
      <c r="D174" s="140" t="s">
        <v>112</v>
      </c>
      <c r="E174" s="139"/>
      <c r="F174" s="142" t="s">
        <v>351</v>
      </c>
      <c r="G174" s="139"/>
      <c r="H174" s="143">
        <v>1</v>
      </c>
      <c r="I174" s="139"/>
      <c r="J174" s="139"/>
      <c r="K174" s="139"/>
      <c r="L174" s="144"/>
      <c r="M174" s="158"/>
      <c r="N174" s="159"/>
      <c r="O174" s="159"/>
      <c r="P174" s="159"/>
      <c r="Q174" s="159"/>
      <c r="R174" s="159"/>
      <c r="S174" s="159"/>
      <c r="T174" s="160"/>
      <c r="AT174" s="148" t="s">
        <v>112</v>
      </c>
      <c r="AU174" s="148" t="s">
        <v>69</v>
      </c>
      <c r="AV174" s="7" t="s">
        <v>69</v>
      </c>
      <c r="AW174" s="7" t="s">
        <v>4</v>
      </c>
      <c r="AX174" s="7" t="s">
        <v>67</v>
      </c>
      <c r="AY174" s="148" t="s">
        <v>103</v>
      </c>
    </row>
    <row r="175" spans="2:65" s="1" customFormat="1" ht="6.95" customHeight="1">
      <c r="B175" s="30"/>
      <c r="C175" s="31"/>
      <c r="D175" s="31"/>
      <c r="E175" s="31"/>
      <c r="F175" s="31"/>
      <c r="G175" s="31"/>
      <c r="H175" s="31"/>
      <c r="I175" s="31"/>
      <c r="J175" s="31"/>
      <c r="K175" s="31"/>
      <c r="L175" s="25"/>
    </row>
  </sheetData>
  <sheetProtection algorithmName="SHA-512" hashValue="L9jli/bVeddy8pZDUtGxf1APcvNYCvrNivMmVgzFpZ9DErg2F1pCnkcEw5W1j6UvF6rEiD3FzAxp847A9FsG4g==" saltValue="dKLCnWQswGZcgAMJmzulfg==" spinCount="100000" sheet="1" objects="1" scenarios="1" selectLockedCells="1"/>
  <mergeCells count="6">
    <mergeCell ref="E77:H77"/>
    <mergeCell ref="L2:V2"/>
    <mergeCell ref="E7:H7"/>
    <mergeCell ref="E16:H16"/>
    <mergeCell ref="E25:H25"/>
    <mergeCell ref="E46:H46"/>
  </mergeCells>
  <pageMargins left="0.7" right="0.7" top="0.78740157499999996" bottom="0.78740157499999996" header="0.3" footer="0.3"/>
  <pageSetup paperSize="9" scale="7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AEBDE-4A83-4336-9FA2-882C74CD360C}">
  <dimension ref="A1:H61"/>
  <sheetViews>
    <sheetView tabSelected="1" zoomScaleNormal="100" workbookViewId="0">
      <selection activeCell="E38" sqref="E38"/>
    </sheetView>
  </sheetViews>
  <sheetFormatPr defaultColWidth="10.33203125" defaultRowHeight="12.75"/>
  <cols>
    <col min="1" max="1" width="6.33203125" style="280" customWidth="1"/>
    <col min="2" max="2" width="70.1640625" style="284" customWidth="1"/>
    <col min="3" max="3" width="16.33203125" style="284" customWidth="1"/>
    <col min="4" max="5" width="12.1640625" style="300" customWidth="1"/>
    <col min="6" max="6" width="19.1640625" style="300" customWidth="1"/>
    <col min="7" max="16384" width="10.33203125" style="284"/>
  </cols>
  <sheetData>
    <row r="1" spans="1:6">
      <c r="B1" s="281" t="s">
        <v>352</v>
      </c>
      <c r="C1" s="282"/>
      <c r="D1" s="283"/>
      <c r="E1" s="283"/>
      <c r="F1" s="283"/>
    </row>
    <row r="2" spans="1:6" ht="25.5">
      <c r="B2" s="285" t="s">
        <v>353</v>
      </c>
      <c r="C2" s="286"/>
      <c r="D2" s="287"/>
      <c r="E2" s="287"/>
      <c r="F2" s="287"/>
    </row>
    <row r="3" spans="1:6" ht="25.5">
      <c r="B3" s="285" t="s">
        <v>354</v>
      </c>
      <c r="C3" s="286"/>
      <c r="D3" s="287"/>
      <c r="E3" s="287"/>
      <c r="F3" s="287"/>
    </row>
    <row r="4" spans="1:6">
      <c r="B4" s="288"/>
      <c r="C4" s="286"/>
      <c r="D4" s="287"/>
      <c r="E4" s="287"/>
      <c r="F4" s="287"/>
    </row>
    <row r="5" spans="1:6">
      <c r="B5" s="286"/>
      <c r="C5" s="286"/>
      <c r="D5" s="289" t="s">
        <v>355</v>
      </c>
      <c r="E5" s="289" t="s">
        <v>356</v>
      </c>
      <c r="F5" s="289" t="s">
        <v>357</v>
      </c>
    </row>
    <row r="6" spans="1:6">
      <c r="B6" s="290" t="s">
        <v>104</v>
      </c>
      <c r="C6" s="291"/>
      <c r="D6" s="292" t="s">
        <v>358</v>
      </c>
      <c r="E6" s="287"/>
      <c r="F6" s="287"/>
    </row>
    <row r="7" spans="1:6">
      <c r="A7" s="280">
        <v>1</v>
      </c>
      <c r="B7" s="286" t="s">
        <v>359</v>
      </c>
      <c r="C7" s="291" t="s">
        <v>131</v>
      </c>
      <c r="D7" s="292">
        <v>132</v>
      </c>
      <c r="E7" s="308"/>
      <c r="F7" s="287">
        <f>D7*E7</f>
        <v>0</v>
      </c>
    </row>
    <row r="8" spans="1:6" ht="14.25">
      <c r="A8" s="280">
        <f>A7+1</f>
        <v>2</v>
      </c>
      <c r="B8" s="286" t="s">
        <v>360</v>
      </c>
      <c r="C8" s="291" t="s">
        <v>361</v>
      </c>
      <c r="D8" s="292">
        <v>5</v>
      </c>
      <c r="E8" s="308"/>
      <c r="F8" s="287">
        <f t="shared" ref="F8:F39" si="0">D8*E8</f>
        <v>0</v>
      </c>
    </row>
    <row r="9" spans="1:6" ht="14.25">
      <c r="A9" s="280">
        <f t="shared" ref="A9:A31" si="1">A8+1</f>
        <v>3</v>
      </c>
      <c r="B9" s="286" t="s">
        <v>362</v>
      </c>
      <c r="C9" s="291" t="s">
        <v>361</v>
      </c>
      <c r="D9" s="292">
        <v>2</v>
      </c>
      <c r="E9" s="308"/>
      <c r="F9" s="287">
        <f t="shared" si="0"/>
        <v>0</v>
      </c>
    </row>
    <row r="10" spans="1:6" ht="14.25">
      <c r="A10" s="280">
        <f t="shared" si="1"/>
        <v>4</v>
      </c>
      <c r="B10" s="286" t="s">
        <v>363</v>
      </c>
      <c r="C10" s="291" t="s">
        <v>364</v>
      </c>
      <c r="D10" s="292">
        <v>1</v>
      </c>
      <c r="E10" s="308"/>
      <c r="F10" s="287">
        <f t="shared" si="0"/>
        <v>0</v>
      </c>
    </row>
    <row r="11" spans="1:6">
      <c r="A11" s="280">
        <f t="shared" si="1"/>
        <v>5</v>
      </c>
      <c r="B11" s="286" t="s">
        <v>365</v>
      </c>
      <c r="C11" s="291" t="s">
        <v>131</v>
      </c>
      <c r="D11" s="292">
        <v>18</v>
      </c>
      <c r="E11" s="308"/>
      <c r="F11" s="287">
        <f t="shared" si="0"/>
        <v>0</v>
      </c>
    </row>
    <row r="12" spans="1:6">
      <c r="A12" s="280">
        <f t="shared" si="1"/>
        <v>6</v>
      </c>
      <c r="B12" s="286" t="s">
        <v>366</v>
      </c>
      <c r="C12" s="291" t="s">
        <v>367</v>
      </c>
      <c r="D12" s="292">
        <v>2</v>
      </c>
      <c r="E12" s="308"/>
      <c r="F12" s="287">
        <f t="shared" si="0"/>
        <v>0</v>
      </c>
    </row>
    <row r="13" spans="1:6">
      <c r="A13" s="280">
        <f t="shared" si="1"/>
        <v>7</v>
      </c>
      <c r="B13" s="293" t="s">
        <v>368</v>
      </c>
      <c r="C13" s="291" t="s">
        <v>367</v>
      </c>
      <c r="D13" s="292">
        <v>7</v>
      </c>
      <c r="E13" s="308"/>
      <c r="F13" s="287">
        <f t="shared" si="0"/>
        <v>0</v>
      </c>
    </row>
    <row r="14" spans="1:6">
      <c r="A14" s="280">
        <f t="shared" si="1"/>
        <v>8</v>
      </c>
      <c r="B14" s="293" t="s">
        <v>369</v>
      </c>
      <c r="C14" s="294" t="s">
        <v>367</v>
      </c>
      <c r="D14" s="295">
        <f>D13</f>
        <v>7</v>
      </c>
      <c r="E14" s="308"/>
      <c r="F14" s="287">
        <f t="shared" si="0"/>
        <v>0</v>
      </c>
    </row>
    <row r="15" spans="1:6">
      <c r="A15" s="280">
        <f t="shared" si="1"/>
        <v>9</v>
      </c>
      <c r="B15" s="293" t="s">
        <v>370</v>
      </c>
      <c r="C15" s="294" t="s">
        <v>131</v>
      </c>
      <c r="D15" s="295">
        <f>D14*5</f>
        <v>35</v>
      </c>
      <c r="E15" s="308"/>
      <c r="F15" s="287">
        <f t="shared" si="0"/>
        <v>0</v>
      </c>
    </row>
    <row r="16" spans="1:6">
      <c r="A16" s="280">
        <f t="shared" si="1"/>
        <v>10</v>
      </c>
      <c r="B16" s="293" t="s">
        <v>371</v>
      </c>
      <c r="C16" s="294" t="s">
        <v>131</v>
      </c>
      <c r="D16" s="295">
        <v>15</v>
      </c>
      <c r="E16" s="308"/>
      <c r="F16" s="287">
        <f t="shared" si="0"/>
        <v>0</v>
      </c>
    </row>
    <row r="17" spans="1:6">
      <c r="A17" s="280">
        <f>A16+1</f>
        <v>11</v>
      </c>
      <c r="B17" s="293" t="s">
        <v>372</v>
      </c>
      <c r="C17" s="294" t="s">
        <v>367</v>
      </c>
      <c r="D17" s="295">
        <f>D13</f>
        <v>7</v>
      </c>
      <c r="E17" s="308"/>
      <c r="F17" s="287">
        <f t="shared" si="0"/>
        <v>0</v>
      </c>
    </row>
    <row r="18" spans="1:6">
      <c r="A18" s="280">
        <f>A17+1</f>
        <v>12</v>
      </c>
      <c r="B18" s="286" t="s">
        <v>373</v>
      </c>
      <c r="C18" s="291" t="s">
        <v>131</v>
      </c>
      <c r="D18" s="292">
        <v>5</v>
      </c>
      <c r="E18" s="308"/>
      <c r="F18" s="287">
        <f t="shared" si="0"/>
        <v>0</v>
      </c>
    </row>
    <row r="19" spans="1:6">
      <c r="A19" s="280">
        <f t="shared" si="1"/>
        <v>13</v>
      </c>
      <c r="B19" s="293" t="s">
        <v>374</v>
      </c>
      <c r="C19" s="291" t="s">
        <v>131</v>
      </c>
      <c r="D19" s="292">
        <f>D7</f>
        <v>132</v>
      </c>
      <c r="E19" s="308"/>
      <c r="F19" s="287">
        <f t="shared" si="0"/>
        <v>0</v>
      </c>
    </row>
    <row r="20" spans="1:6">
      <c r="A20" s="280">
        <f t="shared" si="1"/>
        <v>14</v>
      </c>
      <c r="B20" s="293" t="s">
        <v>375</v>
      </c>
      <c r="C20" s="291" t="s">
        <v>131</v>
      </c>
      <c r="D20" s="292">
        <f>D7</f>
        <v>132</v>
      </c>
      <c r="E20" s="308"/>
      <c r="F20" s="287">
        <f t="shared" si="0"/>
        <v>0</v>
      </c>
    </row>
    <row r="21" spans="1:6">
      <c r="A21" s="280">
        <f t="shared" si="1"/>
        <v>15</v>
      </c>
      <c r="B21" s="286" t="s">
        <v>376</v>
      </c>
      <c r="C21" s="291" t="s">
        <v>131</v>
      </c>
      <c r="D21" s="292">
        <f>D7</f>
        <v>132</v>
      </c>
      <c r="E21" s="308"/>
      <c r="F21" s="287">
        <f t="shared" si="0"/>
        <v>0</v>
      </c>
    </row>
    <row r="22" spans="1:6">
      <c r="A22" s="280">
        <f t="shared" si="1"/>
        <v>16</v>
      </c>
      <c r="B22" s="286" t="s">
        <v>377</v>
      </c>
      <c r="C22" s="291" t="s">
        <v>131</v>
      </c>
      <c r="D22" s="292">
        <f>D7</f>
        <v>132</v>
      </c>
      <c r="E22" s="308"/>
      <c r="F22" s="287">
        <f t="shared" si="0"/>
        <v>0</v>
      </c>
    </row>
    <row r="23" spans="1:6" ht="14.25">
      <c r="A23" s="280">
        <f t="shared" si="1"/>
        <v>17</v>
      </c>
      <c r="B23" s="286" t="s">
        <v>378</v>
      </c>
      <c r="C23" s="291" t="s">
        <v>364</v>
      </c>
      <c r="D23" s="292">
        <f>0.1*D21</f>
        <v>13.200000000000001</v>
      </c>
      <c r="E23" s="308"/>
      <c r="F23" s="287">
        <f t="shared" si="0"/>
        <v>0</v>
      </c>
    </row>
    <row r="24" spans="1:6">
      <c r="A24" s="280">
        <f t="shared" si="1"/>
        <v>18</v>
      </c>
      <c r="B24" s="293" t="s">
        <v>379</v>
      </c>
      <c r="C24" s="294" t="s">
        <v>367</v>
      </c>
      <c r="D24" s="295">
        <v>5</v>
      </c>
      <c r="E24" s="308"/>
      <c r="F24" s="287">
        <f t="shared" si="0"/>
        <v>0</v>
      </c>
    </row>
    <row r="25" spans="1:6" ht="14.25">
      <c r="A25" s="280">
        <f t="shared" si="1"/>
        <v>19</v>
      </c>
      <c r="B25" s="286" t="s">
        <v>380</v>
      </c>
      <c r="C25" s="291" t="s">
        <v>361</v>
      </c>
      <c r="D25" s="292">
        <v>4.2</v>
      </c>
      <c r="E25" s="308"/>
      <c r="F25" s="287">
        <f t="shared" si="0"/>
        <v>0</v>
      </c>
    </row>
    <row r="26" spans="1:6" ht="14.25">
      <c r="A26" s="280">
        <f t="shared" si="1"/>
        <v>20</v>
      </c>
      <c r="B26" s="293" t="s">
        <v>381</v>
      </c>
      <c r="C26" s="294" t="s">
        <v>382</v>
      </c>
      <c r="D26" s="295">
        <v>1</v>
      </c>
      <c r="E26" s="308"/>
      <c r="F26" s="287">
        <f t="shared" si="0"/>
        <v>0</v>
      </c>
    </row>
    <row r="27" spans="1:6" ht="14.25">
      <c r="A27" s="280">
        <f t="shared" si="1"/>
        <v>21</v>
      </c>
      <c r="B27" s="293" t="s">
        <v>383</v>
      </c>
      <c r="C27" s="294" t="s">
        <v>382</v>
      </c>
      <c r="D27" s="295">
        <v>1</v>
      </c>
      <c r="E27" s="308"/>
      <c r="F27" s="287">
        <f t="shared" si="0"/>
        <v>0</v>
      </c>
    </row>
    <row r="28" spans="1:6" ht="14.25">
      <c r="A28" s="280">
        <f t="shared" si="1"/>
        <v>22</v>
      </c>
      <c r="B28" s="286" t="s">
        <v>384</v>
      </c>
      <c r="C28" s="291" t="s">
        <v>361</v>
      </c>
      <c r="D28" s="292">
        <v>5</v>
      </c>
      <c r="E28" s="308"/>
      <c r="F28" s="287">
        <f t="shared" si="0"/>
        <v>0</v>
      </c>
    </row>
    <row r="29" spans="1:6" ht="14.25">
      <c r="A29" s="280">
        <f t="shared" si="1"/>
        <v>23</v>
      </c>
      <c r="B29" s="286" t="s">
        <v>385</v>
      </c>
      <c r="C29" s="291" t="s">
        <v>361</v>
      </c>
      <c r="D29" s="292">
        <f>D28</f>
        <v>5</v>
      </c>
      <c r="E29" s="308"/>
      <c r="F29" s="287">
        <f t="shared" si="0"/>
        <v>0</v>
      </c>
    </row>
    <row r="30" spans="1:6">
      <c r="A30" s="280">
        <f t="shared" si="1"/>
        <v>24</v>
      </c>
      <c r="B30" s="286" t="s">
        <v>386</v>
      </c>
      <c r="C30" s="291" t="s">
        <v>131</v>
      </c>
      <c r="D30" s="292">
        <f>D7</f>
        <v>132</v>
      </c>
      <c r="E30" s="308"/>
      <c r="F30" s="287">
        <f t="shared" si="0"/>
        <v>0</v>
      </c>
    </row>
    <row r="31" spans="1:6">
      <c r="A31" s="280">
        <f t="shared" si="1"/>
        <v>25</v>
      </c>
      <c r="B31" s="286" t="s">
        <v>387</v>
      </c>
      <c r="C31" s="291" t="s">
        <v>367</v>
      </c>
      <c r="D31" s="292">
        <v>1</v>
      </c>
      <c r="E31" s="308"/>
      <c r="F31" s="287">
        <f t="shared" si="0"/>
        <v>0</v>
      </c>
    </row>
    <row r="32" spans="1:6">
      <c r="D32" s="284"/>
      <c r="E32" s="284"/>
      <c r="F32" s="296">
        <f>SUM(F7:F31)</f>
        <v>0</v>
      </c>
    </row>
    <row r="33" spans="1:6">
      <c r="D33" s="284"/>
      <c r="E33" s="284"/>
      <c r="F33" s="284"/>
    </row>
    <row r="34" spans="1:6">
      <c r="B34" s="290" t="s">
        <v>388</v>
      </c>
      <c r="C34" s="291"/>
      <c r="D34" s="292" t="s">
        <v>358</v>
      </c>
      <c r="E34" s="287"/>
      <c r="F34" s="287"/>
    </row>
    <row r="35" spans="1:6" ht="15" customHeight="1">
      <c r="A35" s="280">
        <f>1+A31</f>
        <v>26</v>
      </c>
      <c r="B35" s="286" t="s">
        <v>389</v>
      </c>
      <c r="C35" s="291" t="s">
        <v>131</v>
      </c>
      <c r="D35" s="292">
        <f>1.1*D7</f>
        <v>145.20000000000002</v>
      </c>
      <c r="E35" s="308"/>
      <c r="F35" s="287">
        <f t="shared" si="0"/>
        <v>0</v>
      </c>
    </row>
    <row r="36" spans="1:6" ht="15" customHeight="1">
      <c r="A36" s="280">
        <f>1+A35</f>
        <v>27</v>
      </c>
      <c r="B36" s="286" t="s">
        <v>390</v>
      </c>
      <c r="C36" s="291" t="s">
        <v>361</v>
      </c>
      <c r="D36" s="292">
        <f>1+D13+1</f>
        <v>9</v>
      </c>
      <c r="E36" s="308"/>
      <c r="F36" s="287">
        <f t="shared" si="0"/>
        <v>0</v>
      </c>
    </row>
    <row r="37" spans="1:6" ht="15" customHeight="1">
      <c r="A37" s="280">
        <f t="shared" ref="A37:A39" si="2">1+A36</f>
        <v>28</v>
      </c>
      <c r="B37" s="286" t="s">
        <v>391</v>
      </c>
      <c r="C37" s="291" t="s">
        <v>392</v>
      </c>
      <c r="D37" s="292">
        <v>0.5</v>
      </c>
      <c r="E37" s="308"/>
      <c r="F37" s="287">
        <f t="shared" si="0"/>
        <v>0</v>
      </c>
    </row>
    <row r="38" spans="1:6" ht="15" customHeight="1">
      <c r="A38" s="280">
        <f t="shared" si="2"/>
        <v>29</v>
      </c>
      <c r="B38" s="286" t="s">
        <v>393</v>
      </c>
      <c r="C38" s="291" t="s">
        <v>131</v>
      </c>
      <c r="D38" s="292">
        <f>1.1*D7</f>
        <v>145.20000000000002</v>
      </c>
      <c r="E38" s="308"/>
      <c r="F38" s="287">
        <f t="shared" si="0"/>
        <v>0</v>
      </c>
    </row>
    <row r="39" spans="1:6" ht="15" customHeight="1">
      <c r="A39" s="280">
        <f t="shared" si="2"/>
        <v>30</v>
      </c>
      <c r="B39" s="286" t="s">
        <v>394</v>
      </c>
      <c r="C39" s="291" t="s">
        <v>367</v>
      </c>
      <c r="D39" s="292">
        <f>2*D13+2</f>
        <v>16</v>
      </c>
      <c r="E39" s="308"/>
      <c r="F39" s="287">
        <f t="shared" si="0"/>
        <v>0</v>
      </c>
    </row>
    <row r="40" spans="1:6" ht="15" customHeight="1">
      <c r="B40" s="286"/>
      <c r="C40" s="291"/>
      <c r="D40" s="292"/>
      <c r="E40" s="287"/>
      <c r="F40" s="287"/>
    </row>
    <row r="41" spans="1:6">
      <c r="B41" s="286"/>
      <c r="C41" s="291"/>
      <c r="D41" s="292"/>
      <c r="E41" s="287"/>
      <c r="F41" s="297">
        <f>SUM(F35:F40)</f>
        <v>0</v>
      </c>
    </row>
    <row r="42" spans="1:6">
      <c r="B42" s="290" t="s">
        <v>395</v>
      </c>
      <c r="C42" s="286"/>
      <c r="D42" s="287"/>
      <c r="E42" s="287"/>
      <c r="F42" s="287"/>
    </row>
    <row r="43" spans="1:6" ht="36.75" customHeight="1">
      <c r="B43" s="298" t="s">
        <v>396</v>
      </c>
      <c r="C43" s="291" t="s">
        <v>367</v>
      </c>
      <c r="D43" s="287">
        <f>D44</f>
        <v>7</v>
      </c>
      <c r="E43" s="308"/>
      <c r="F43" s="287">
        <f>E43*D43</f>
        <v>0</v>
      </c>
    </row>
    <row r="44" spans="1:6">
      <c r="A44" s="280">
        <v>31</v>
      </c>
      <c r="B44" s="293" t="s">
        <v>397</v>
      </c>
      <c r="C44" s="294" t="s">
        <v>367</v>
      </c>
      <c r="D44" s="295">
        <v>7</v>
      </c>
      <c r="E44" s="308"/>
      <c r="F44" s="287">
        <f t="shared" ref="F44:F46" si="3">E44*D44</f>
        <v>0</v>
      </c>
    </row>
    <row r="45" spans="1:6" ht="14.25">
      <c r="A45" s="280">
        <f>1+A44</f>
        <v>32</v>
      </c>
      <c r="B45" s="293" t="s">
        <v>398</v>
      </c>
      <c r="C45" s="294" t="s">
        <v>131</v>
      </c>
      <c r="D45" s="299">
        <f>D44*8</f>
        <v>56</v>
      </c>
      <c r="E45" s="308"/>
      <c r="F45" s="287">
        <f t="shared" si="3"/>
        <v>0</v>
      </c>
    </row>
    <row r="46" spans="1:6">
      <c r="A46" s="280">
        <f t="shared" ref="A46:A48" si="4">1+A45</f>
        <v>33</v>
      </c>
      <c r="B46" s="293" t="s">
        <v>399</v>
      </c>
      <c r="C46" s="294" t="s">
        <v>367</v>
      </c>
      <c r="D46" s="295">
        <f>D44</f>
        <v>7</v>
      </c>
      <c r="E46" s="308"/>
      <c r="F46" s="287">
        <f t="shared" si="3"/>
        <v>0</v>
      </c>
    </row>
    <row r="47" spans="1:6">
      <c r="A47" s="280">
        <f t="shared" si="4"/>
        <v>34</v>
      </c>
      <c r="B47" s="293" t="s">
        <v>400</v>
      </c>
      <c r="C47" s="294" t="s">
        <v>401</v>
      </c>
      <c r="D47" s="295">
        <v>1</v>
      </c>
      <c r="E47" s="308"/>
      <c r="F47" s="287">
        <f>E47*D47</f>
        <v>0</v>
      </c>
    </row>
    <row r="48" spans="1:6">
      <c r="A48" s="280">
        <f t="shared" si="4"/>
        <v>35</v>
      </c>
      <c r="B48" s="293" t="s">
        <v>402</v>
      </c>
      <c r="C48" s="294" t="s">
        <v>401</v>
      </c>
      <c r="D48" s="295">
        <v>1</v>
      </c>
      <c r="E48" s="308"/>
      <c r="F48" s="287">
        <f>E48*D48</f>
        <v>0</v>
      </c>
    </row>
    <row r="49" spans="1:8">
      <c r="F49" s="296">
        <f>SUM(F43:F48)</f>
        <v>0</v>
      </c>
    </row>
    <row r="50" spans="1:8">
      <c r="B50" s="290"/>
      <c r="C50" s="286"/>
      <c r="D50" s="287"/>
      <c r="E50" s="287"/>
      <c r="F50" s="287"/>
    </row>
    <row r="51" spans="1:8">
      <c r="B51" s="298"/>
      <c r="C51" s="291"/>
      <c r="D51" s="287"/>
      <c r="E51" s="287"/>
      <c r="F51" s="287"/>
    </row>
    <row r="52" spans="1:8">
      <c r="B52" s="298"/>
      <c r="C52" s="294"/>
      <c r="D52" s="295"/>
      <c r="E52" s="287"/>
      <c r="F52" s="287"/>
    </row>
    <row r="53" spans="1:8">
      <c r="F53" s="296"/>
    </row>
    <row r="54" spans="1:8">
      <c r="F54" s="296"/>
    </row>
    <row r="55" spans="1:8">
      <c r="F55" s="296"/>
    </row>
    <row r="56" spans="1:8">
      <c r="A56" s="280">
        <v>36</v>
      </c>
      <c r="B56" s="286" t="s">
        <v>403</v>
      </c>
      <c r="C56" s="291" t="s">
        <v>367</v>
      </c>
      <c r="D56" s="287">
        <v>7</v>
      </c>
      <c r="E56" s="308"/>
      <c r="F56" s="287">
        <f t="shared" ref="F56:F57" si="5">E56*D56</f>
        <v>0</v>
      </c>
    </row>
    <row r="57" spans="1:8" ht="25.5">
      <c r="A57" s="280">
        <v>37</v>
      </c>
      <c r="B57" s="301" t="s">
        <v>404</v>
      </c>
      <c r="C57" s="294" t="s">
        <v>401</v>
      </c>
      <c r="D57" s="287">
        <v>1</v>
      </c>
      <c r="E57" s="308"/>
      <c r="F57" s="287">
        <f t="shared" si="5"/>
        <v>0</v>
      </c>
      <c r="G57" s="302"/>
      <c r="H57" s="303"/>
    </row>
    <row r="58" spans="1:8">
      <c r="B58" s="301"/>
      <c r="C58" s="294"/>
      <c r="D58" s="287"/>
      <c r="E58" s="299"/>
      <c r="F58" s="295"/>
    </row>
    <row r="59" spans="1:8">
      <c r="F59" s="296">
        <f>SUM(F56:F58)</f>
        <v>0</v>
      </c>
    </row>
    <row r="61" spans="1:8">
      <c r="B61" s="304"/>
      <c r="C61" s="305"/>
      <c r="E61" s="306" t="s">
        <v>405</v>
      </c>
      <c r="F61" s="307">
        <f>F49+F41+F32+F53+F59</f>
        <v>0</v>
      </c>
    </row>
  </sheetData>
  <sheetProtection algorithmName="SHA-512" hashValue="lWNyv0LRG/D7LZ9aXZ9bjZeAKJH630oZQ+zY55T3TKBDISjJZ1J7SjlP7RXZXr8x4Jh5WCN3rlY3Lxt9qVk/+w==" saltValue="K+ijT8k+OmuyHTtNg1bTfQ==" spinCount="100000" sheet="1" objects="1" scenarios="1" selectLockedCells="1"/>
  <pageMargins left="0.7" right="0.7" top="0.78740157499999996" bottom="0.78740157499999996"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Rekapitulace stavby</vt:lpstr>
      <vt:lpstr>Kanalizace</vt:lpstr>
      <vt:lpstr>Komunikace</vt:lpstr>
      <vt:lpstr>VO</vt:lpstr>
      <vt:lpstr>Kanalizace!Oblast_tisku</vt:lpstr>
      <vt:lpstr>Komunikace!Oblast_tisku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Sobol</dc:creator>
  <cp:lastModifiedBy>Lea Jedličková NEW</cp:lastModifiedBy>
  <cp:lastPrinted>2020-02-07T09:17:42Z</cp:lastPrinted>
  <dcterms:created xsi:type="dcterms:W3CDTF">2019-03-13T06:35:08Z</dcterms:created>
  <dcterms:modified xsi:type="dcterms:W3CDTF">2020-02-07T09:19:12Z</dcterms:modified>
</cp:coreProperties>
</file>